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5" yWindow="1755" windowWidth="19440" windowHeight="10665" tabRatio="806" activeTab="3"/>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5725"/>
</workbook>
</file>

<file path=xl/calcChain.xml><?xml version="1.0" encoding="utf-8"?>
<calcChain xmlns="http://schemas.openxmlformats.org/spreadsheetml/2006/main">
  <c r="C88" i="21"/>
  <c r="B1" i="22"/>
  <c r="D1" s="1"/>
  <c r="D2" s="1"/>
  <c r="C7" i="27"/>
  <c r="C6"/>
  <c r="C5"/>
  <c r="C4"/>
  <c r="C3"/>
  <c r="C15"/>
  <c r="H112" i="26"/>
  <c r="H111"/>
  <c r="A120"/>
  <c r="B2" i="24"/>
  <c r="I79" i="21"/>
  <c r="A87"/>
  <c r="G3"/>
  <c r="G4"/>
  <c r="B1" i="26"/>
  <c r="D1" s="1"/>
  <c r="D2" s="1"/>
  <c r="D3" s="1"/>
  <c r="A120" i="22"/>
  <c r="C4" i="21"/>
  <c r="C7"/>
  <c r="C6"/>
  <c r="C5"/>
  <c r="C3"/>
  <c r="B3" i="26" l="1"/>
  <c r="D4"/>
  <c r="B2" i="22"/>
  <c r="D3"/>
  <c r="D5" i="26"/>
  <c r="B4"/>
  <c r="B2"/>
  <c r="G3" l="1"/>
  <c r="A3"/>
  <c r="F3" s="1"/>
  <c r="I3"/>
  <c r="J3"/>
  <c r="H3"/>
  <c r="D4" i="22"/>
  <c r="B3"/>
  <c r="I2" i="26"/>
  <c r="G2"/>
  <c r="J2"/>
  <c r="H2"/>
  <c r="A2"/>
  <c r="F2" s="1"/>
  <c r="D6"/>
  <c r="B5"/>
  <c r="J2" i="22"/>
  <c r="A29" i="21" s="1"/>
  <c r="I2" i="22"/>
  <c r="F2"/>
  <c r="K2"/>
  <c r="I4" i="26"/>
  <c r="A4"/>
  <c r="F4" s="1"/>
  <c r="G4"/>
  <c r="H4"/>
  <c r="J4"/>
  <c r="H29" i="21" l="1"/>
  <c r="D7" i="26"/>
  <c r="B6"/>
  <c r="B4" i="22"/>
  <c r="D5"/>
  <c r="A2"/>
  <c r="H5" i="26"/>
  <c r="I5"/>
  <c r="J5"/>
  <c r="G5"/>
  <c r="A5"/>
  <c r="F5" s="1"/>
  <c r="F3" i="22"/>
  <c r="J3"/>
  <c r="A30" i="21" s="1"/>
  <c r="I3" i="22"/>
  <c r="H30" i="21" s="1"/>
  <c r="C30" s="1"/>
  <c r="K3" i="22"/>
  <c r="A3" l="1"/>
  <c r="G3" s="1"/>
  <c r="D30" i="21" s="1"/>
  <c r="A6" i="26"/>
  <c r="F6" s="1"/>
  <c r="H6"/>
  <c r="G6"/>
  <c r="J6"/>
  <c r="I6"/>
  <c r="C29" i="21"/>
  <c r="F4" i="22"/>
  <c r="A4"/>
  <c r="J4"/>
  <c r="A31" i="21" s="1"/>
  <c r="I4" i="22"/>
  <c r="H31" i="21" s="1"/>
  <c r="K4" i="22"/>
  <c r="D6"/>
  <c r="B5"/>
  <c r="G2"/>
  <c r="H2"/>
  <c r="B29" i="21"/>
  <c r="B7" i="26"/>
  <c r="D8"/>
  <c r="C31" i="21" l="1"/>
  <c r="F31" s="1"/>
  <c r="B30"/>
  <c r="H3" i="22"/>
  <c r="F30" i="21" s="1"/>
  <c r="G30" s="1"/>
  <c r="E30"/>
  <c r="D9" i="26"/>
  <c r="B8"/>
  <c r="G4" i="22"/>
  <c r="H4"/>
  <c r="B31" i="21"/>
  <c r="G7" i="26"/>
  <c r="A7"/>
  <c r="F7" s="1"/>
  <c r="H7"/>
  <c r="I7"/>
  <c r="J7"/>
  <c r="B6" i="22"/>
  <c r="D7"/>
  <c r="G31" i="21"/>
  <c r="I31"/>
  <c r="E31"/>
  <c r="F29"/>
  <c r="D29"/>
  <c r="J5" i="22"/>
  <c r="A32" i="21" s="1"/>
  <c r="F5" i="22"/>
  <c r="A5"/>
  <c r="I5"/>
  <c r="K5"/>
  <c r="D31" i="21" l="1"/>
  <c r="H32"/>
  <c r="J6" i="22"/>
  <c r="A33" i="21" s="1"/>
  <c r="I6" i="22"/>
  <c r="H33" i="21" s="1"/>
  <c r="A6" i="22"/>
  <c r="F6"/>
  <c r="K6"/>
  <c r="A8" i="26"/>
  <c r="F8" s="1"/>
  <c r="I8"/>
  <c r="J8"/>
  <c r="G8"/>
  <c r="H8"/>
  <c r="I30" i="21"/>
  <c r="D8" i="22"/>
  <c r="B7"/>
  <c r="G5"/>
  <c r="H5"/>
  <c r="B32" i="21"/>
  <c r="B9" i="26"/>
  <c r="D10"/>
  <c r="E29" i="21"/>
  <c r="G29"/>
  <c r="C32" l="1"/>
  <c r="C33"/>
  <c r="B10" i="26"/>
  <c r="D11"/>
  <c r="G6" i="22"/>
  <c r="H6"/>
  <c r="B33" i="21"/>
  <c r="B8" i="22"/>
  <c r="D9"/>
  <c r="I29" i="21"/>
  <c r="A9" i="26"/>
  <c r="F9" s="1"/>
  <c r="G9"/>
  <c r="I9"/>
  <c r="H9"/>
  <c r="J9"/>
  <c r="I7" i="22"/>
  <c r="A7"/>
  <c r="J7"/>
  <c r="A34" i="21" s="1"/>
  <c r="F7" i="22"/>
  <c r="K7"/>
  <c r="H34" i="21" l="1"/>
  <c r="F8" i="22"/>
  <c r="A8"/>
  <c r="J8"/>
  <c r="A35" i="21" s="1"/>
  <c r="I8" i="22"/>
  <c r="H35" i="21" s="1"/>
  <c r="C35" s="1"/>
  <c r="K8" i="22"/>
  <c r="D12" i="26"/>
  <c r="B11"/>
  <c r="G32" i="21"/>
  <c r="D32"/>
  <c r="F32"/>
  <c r="I32"/>
  <c r="E32"/>
  <c r="G33"/>
  <c r="D33"/>
  <c r="F33"/>
  <c r="E33"/>
  <c r="I33"/>
  <c r="G7" i="22"/>
  <c r="H7"/>
  <c r="B34" i="21"/>
  <c r="A10" i="26"/>
  <c r="F10" s="1"/>
  <c r="J10"/>
  <c r="I10"/>
  <c r="H10"/>
  <c r="G10"/>
  <c r="D10" i="22"/>
  <c r="B9"/>
  <c r="B12" i="26" l="1"/>
  <c r="D13"/>
  <c r="G8" i="22"/>
  <c r="H8"/>
  <c r="B35" i="21"/>
  <c r="C34"/>
  <c r="I11" i="26"/>
  <c r="H11"/>
  <c r="A11"/>
  <c r="F11" s="1"/>
  <c r="J11"/>
  <c r="G11"/>
  <c r="B10" i="22"/>
  <c r="D11"/>
  <c r="J9"/>
  <c r="A36" i="21" s="1"/>
  <c r="F9" i="22"/>
  <c r="A9"/>
  <c r="I9"/>
  <c r="H36" i="21" s="1"/>
  <c r="K9" i="22"/>
  <c r="G35" i="21"/>
  <c r="F35"/>
  <c r="D35"/>
  <c r="E35"/>
  <c r="I35"/>
  <c r="G9" i="22" l="1"/>
  <c r="H9"/>
  <c r="B36" i="21"/>
  <c r="J10" i="22"/>
  <c r="A37" i="21" s="1"/>
  <c r="I10" i="22"/>
  <c r="H37" i="21" s="1"/>
  <c r="A10" i="22"/>
  <c r="F10"/>
  <c r="K10"/>
  <c r="D12"/>
  <c r="B11"/>
  <c r="A12" i="26"/>
  <c r="F12" s="1"/>
  <c r="I12"/>
  <c r="H12"/>
  <c r="J12"/>
  <c r="G12"/>
  <c r="C36" i="21"/>
  <c r="D34"/>
  <c r="G34"/>
  <c r="F34"/>
  <c r="E34"/>
  <c r="I34"/>
  <c r="D14" i="26"/>
  <c r="B13"/>
  <c r="B12" i="22" l="1"/>
  <c r="D13"/>
  <c r="C37" i="21"/>
  <c r="D15" i="26"/>
  <c r="B14"/>
  <c r="I11" i="22"/>
  <c r="H38" i="21" s="1"/>
  <c r="A11" i="22"/>
  <c r="J11"/>
  <c r="A38" i="21" s="1"/>
  <c r="F11" i="22"/>
  <c r="K11"/>
  <c r="G10"/>
  <c r="H10"/>
  <c r="B37" i="21"/>
  <c r="G13" i="26"/>
  <c r="A13"/>
  <c r="F13" s="1"/>
  <c r="J13"/>
  <c r="I13"/>
  <c r="H13"/>
  <c r="G36" i="21"/>
  <c r="D36"/>
  <c r="F36"/>
  <c r="I36"/>
  <c r="E36"/>
  <c r="D16" i="26" l="1"/>
  <c r="B15"/>
  <c r="F12" i="22"/>
  <c r="A12"/>
  <c r="J12"/>
  <c r="A39" i="21" s="1"/>
  <c r="I12" i="22"/>
  <c r="H39" i="21" s="1"/>
  <c r="K12" i="22"/>
  <c r="G14" i="26"/>
  <c r="A14"/>
  <c r="F14" s="1"/>
  <c r="I14"/>
  <c r="H14"/>
  <c r="J14"/>
  <c r="D14" i="22"/>
  <c r="B13"/>
  <c r="G37" i="21"/>
  <c r="D37"/>
  <c r="F37"/>
  <c r="E37"/>
  <c r="I37"/>
  <c r="C38"/>
  <c r="G11" i="22"/>
  <c r="H11"/>
  <c r="B38" i="21"/>
  <c r="B14" i="22" l="1"/>
  <c r="D15"/>
  <c r="B16" i="26"/>
  <c r="D17"/>
  <c r="J13" i="22"/>
  <c r="A40" i="21" s="1"/>
  <c r="F13" i="22"/>
  <c r="A13"/>
  <c r="I13"/>
  <c r="H40" i="21" s="1"/>
  <c r="K13" i="22"/>
  <c r="C39" i="21"/>
  <c r="A15" i="26"/>
  <c r="F15" s="1"/>
  <c r="H15"/>
  <c r="I15"/>
  <c r="J15"/>
  <c r="G15"/>
  <c r="D38" i="21"/>
  <c r="G38"/>
  <c r="F38"/>
  <c r="E38"/>
  <c r="I38"/>
  <c r="G12" i="22"/>
  <c r="H12"/>
  <c r="B39" i="21"/>
  <c r="C40" l="1"/>
  <c r="F40" s="1"/>
  <c r="J14" i="22"/>
  <c r="A41" i="21" s="1"/>
  <c r="I14" i="22"/>
  <c r="H41" i="21" s="1"/>
  <c r="A14" i="22"/>
  <c r="F14"/>
  <c r="K14"/>
  <c r="G39" i="21"/>
  <c r="F39"/>
  <c r="D39"/>
  <c r="I39"/>
  <c r="E39"/>
  <c r="D16" i="22"/>
  <c r="B15"/>
  <c r="G13"/>
  <c r="H13"/>
  <c r="B40" i="21"/>
  <c r="I16" i="26"/>
  <c r="A16"/>
  <c r="F16" s="1"/>
  <c r="G16"/>
  <c r="H16"/>
  <c r="J16"/>
  <c r="G40" i="21"/>
  <c r="I40"/>
  <c r="E40"/>
  <c r="B17" i="26"/>
  <c r="D18"/>
  <c r="D40" i="21" l="1"/>
  <c r="C41"/>
  <c r="F41" s="1"/>
  <c r="I17" i="26"/>
  <c r="J17"/>
  <c r="H17"/>
  <c r="G17"/>
  <c r="A17"/>
  <c r="F17" s="1"/>
  <c r="B18"/>
  <c r="D19"/>
  <c r="B16" i="22"/>
  <c r="D17"/>
  <c r="G14"/>
  <c r="H14"/>
  <c r="B41" i="21"/>
  <c r="I15" i="22"/>
  <c r="H42" i="21" s="1"/>
  <c r="C42" s="1"/>
  <c r="A15" i="22"/>
  <c r="J15"/>
  <c r="A42" i="21" s="1"/>
  <c r="F15" i="22"/>
  <c r="K15"/>
  <c r="I41" i="21" l="1"/>
  <c r="E41"/>
  <c r="G41"/>
  <c r="D41"/>
  <c r="D42"/>
  <c r="G42"/>
  <c r="F42"/>
  <c r="I42"/>
  <c r="E42"/>
  <c r="D18" i="22"/>
  <c r="B17"/>
  <c r="G15"/>
  <c r="H15"/>
  <c r="B42" i="21"/>
  <c r="F16" i="22"/>
  <c r="A16"/>
  <c r="J16"/>
  <c r="A43" i="21" s="1"/>
  <c r="I16" i="22"/>
  <c r="H43" i="21" s="1"/>
  <c r="K16" i="22"/>
  <c r="I18" i="26"/>
  <c r="H18"/>
  <c r="G18"/>
  <c r="J18"/>
  <c r="A18"/>
  <c r="F18" s="1"/>
  <c r="B19"/>
  <c r="D20"/>
  <c r="C43" i="21" l="1"/>
  <c r="G43" s="1"/>
  <c r="G16" i="22"/>
  <c r="H16"/>
  <c r="B43" i="21"/>
  <c r="G19" i="26"/>
  <c r="I19"/>
  <c r="H19"/>
  <c r="J19"/>
  <c r="A19"/>
  <c r="F19" s="1"/>
  <c r="D21"/>
  <c r="B20"/>
  <c r="B18" i="22"/>
  <c r="D19"/>
  <c r="J17"/>
  <c r="A44" i="21" s="1"/>
  <c r="F17" i="22"/>
  <c r="A17"/>
  <c r="I17"/>
  <c r="H44" i="21" s="1"/>
  <c r="C44" s="1"/>
  <c r="K17" i="22"/>
  <c r="F43" i="21" l="1"/>
  <c r="D43"/>
  <c r="I43"/>
  <c r="E43"/>
  <c r="G17" i="22"/>
  <c r="H17"/>
  <c r="B44" i="21"/>
  <c r="J18" i="22"/>
  <c r="A45" i="21" s="1"/>
  <c r="I18" i="22"/>
  <c r="H45" i="21" s="1"/>
  <c r="C45" s="1"/>
  <c r="A18" i="22"/>
  <c r="F18"/>
  <c r="K18"/>
  <c r="G44" i="21"/>
  <c r="D44"/>
  <c r="F44"/>
  <c r="E44"/>
  <c r="I44"/>
  <c r="D20" i="22"/>
  <c r="B19"/>
  <c r="D22" i="26"/>
  <c r="B21"/>
  <c r="A20"/>
  <c r="F20" s="1"/>
  <c r="J20"/>
  <c r="G20"/>
  <c r="H20"/>
  <c r="I20"/>
  <c r="H21" l="1"/>
  <c r="J21"/>
  <c r="I21"/>
  <c r="G21"/>
  <c r="A21"/>
  <c r="F21" s="1"/>
  <c r="G45" i="21"/>
  <c r="D45"/>
  <c r="F45"/>
  <c r="I45"/>
  <c r="E45"/>
  <c r="A19" i="22"/>
  <c r="F19"/>
  <c r="I19"/>
  <c r="H46" i="21" s="1"/>
  <c r="C46" s="1"/>
  <c r="J19" i="22"/>
  <c r="A46" i="21" s="1"/>
  <c r="K19" i="22"/>
  <c r="B20"/>
  <c r="D21"/>
  <c r="G18"/>
  <c r="H18"/>
  <c r="B45" i="21"/>
  <c r="D23" i="26"/>
  <c r="B22"/>
  <c r="G19" i="22" l="1"/>
  <c r="H19"/>
  <c r="B46" i="21"/>
  <c r="D24" i="26"/>
  <c r="B23"/>
  <c r="B21" i="22"/>
  <c r="D22"/>
  <c r="G46" i="21"/>
  <c r="F46"/>
  <c r="D46"/>
  <c r="E46"/>
  <c r="I46"/>
  <c r="G22" i="26"/>
  <c r="I22"/>
  <c r="H22"/>
  <c r="J22"/>
  <c r="A22"/>
  <c r="F22" s="1"/>
  <c r="I20" i="22"/>
  <c r="H47" i="21" s="1"/>
  <c r="C47" s="1"/>
  <c r="F20" i="22"/>
  <c r="J20"/>
  <c r="A47" i="21" s="1"/>
  <c r="A20" i="22"/>
  <c r="K20"/>
  <c r="G20" l="1"/>
  <c r="H20"/>
  <c r="B47" i="21"/>
  <c r="J23" i="26"/>
  <c r="A23"/>
  <c r="F23" s="1"/>
  <c r="G23"/>
  <c r="H23"/>
  <c r="I23"/>
  <c r="F21" i="22"/>
  <c r="J21"/>
  <c r="A48" i="21" s="1"/>
  <c r="I21" i="22"/>
  <c r="H48" i="21" s="1"/>
  <c r="A21" i="22"/>
  <c r="K21"/>
  <c r="B22"/>
  <c r="D23"/>
  <c r="D47" i="21"/>
  <c r="G47"/>
  <c r="F47"/>
  <c r="E47"/>
  <c r="I47"/>
  <c r="D25" i="26"/>
  <c r="B24"/>
  <c r="F22" i="22" l="1"/>
  <c r="I22"/>
  <c r="H49" i="21" s="1"/>
  <c r="J22" i="22"/>
  <c r="A49" i="21" s="1"/>
  <c r="A22" i="22"/>
  <c r="K22"/>
  <c r="B23"/>
  <c r="D24"/>
  <c r="C48" i="21"/>
  <c r="B25" i="26"/>
  <c r="D26"/>
  <c r="G24"/>
  <c r="A24"/>
  <c r="F24" s="1"/>
  <c r="I24"/>
  <c r="H24"/>
  <c r="J24"/>
  <c r="G21" i="22"/>
  <c r="B48" i="21"/>
  <c r="H21" i="22"/>
  <c r="C49" i="21" l="1"/>
  <c r="G49" s="1"/>
  <c r="D48"/>
  <c r="G48"/>
  <c r="I48"/>
  <c r="E48"/>
  <c r="F48"/>
  <c r="J25" i="26"/>
  <c r="G25"/>
  <c r="A25"/>
  <c r="F25" s="1"/>
  <c r="H25"/>
  <c r="I25"/>
  <c r="D27"/>
  <c r="B26"/>
  <c r="I23" i="22"/>
  <c r="H50" i="21" s="1"/>
  <c r="C50" s="1"/>
  <c r="J23" i="22"/>
  <c r="A50" i="21" s="1"/>
  <c r="F23" i="22"/>
  <c r="K23"/>
  <c r="A23"/>
  <c r="I49" i="21"/>
  <c r="B24" i="22"/>
  <c r="D25"/>
  <c r="B49" i="21"/>
  <c r="G22" i="22"/>
  <c r="H22"/>
  <c r="E49" i="21" l="1"/>
  <c r="F49"/>
  <c r="D49"/>
  <c r="B25" i="22"/>
  <c r="D26"/>
  <c r="J26" i="26"/>
  <c r="A26"/>
  <c r="F26" s="1"/>
  <c r="H26"/>
  <c r="G26"/>
  <c r="I26"/>
  <c r="G23" i="22"/>
  <c r="B50" i="21"/>
  <c r="H23" i="22"/>
  <c r="D50" i="21"/>
  <c r="F50"/>
  <c r="E50"/>
  <c r="G50"/>
  <c r="I50"/>
  <c r="I24" i="22"/>
  <c r="H51" i="21" s="1"/>
  <c r="C51" s="1"/>
  <c r="F24" i="22"/>
  <c r="J24"/>
  <c r="A51" i="21" s="1"/>
  <c r="K24" i="22"/>
  <c r="A24"/>
  <c r="D28" i="26"/>
  <c r="B27"/>
  <c r="B28" l="1"/>
  <c r="D29"/>
  <c r="F25" i="22"/>
  <c r="J25"/>
  <c r="A52" i="21" s="1"/>
  <c r="I25" i="22"/>
  <c r="H52" i="21" s="1"/>
  <c r="A25" i="22"/>
  <c r="K25"/>
  <c r="B26"/>
  <c r="D27"/>
  <c r="B51" i="21"/>
  <c r="G24" i="22"/>
  <c r="H24"/>
  <c r="D51" i="21"/>
  <c r="G51"/>
  <c r="I51"/>
  <c r="E51"/>
  <c r="F51"/>
  <c r="J27" i="26"/>
  <c r="I27"/>
  <c r="G27"/>
  <c r="H27"/>
  <c r="A27"/>
  <c r="F27" s="1"/>
  <c r="F26" i="22" l="1"/>
  <c r="I26"/>
  <c r="H53" i="21" s="1"/>
  <c r="J26" i="22"/>
  <c r="A53" i="21" s="1"/>
  <c r="A26" i="22"/>
  <c r="K26"/>
  <c r="B27"/>
  <c r="D28"/>
  <c r="G28" i="26"/>
  <c r="A28"/>
  <c r="F28" s="1"/>
  <c r="J28"/>
  <c r="I28"/>
  <c r="H28"/>
  <c r="C52" i="21"/>
  <c r="H25" i="22"/>
  <c r="G25"/>
  <c r="B52" i="21"/>
  <c r="B29" i="26"/>
  <c r="D30"/>
  <c r="C53" i="21" l="1"/>
  <c r="G53" s="1"/>
  <c r="I27" i="22"/>
  <c r="H54" i="21" s="1"/>
  <c r="C54" s="1"/>
  <c r="J27" i="22"/>
  <c r="A54" i="21" s="1"/>
  <c r="F27" i="22"/>
  <c r="A27"/>
  <c r="K27"/>
  <c r="I53" i="21"/>
  <c r="B28" i="22"/>
  <c r="D29"/>
  <c r="H29" i="26"/>
  <c r="G29"/>
  <c r="J29"/>
  <c r="A29"/>
  <c r="F29" s="1"/>
  <c r="I29"/>
  <c r="D52" i="21"/>
  <c r="G52"/>
  <c r="E52"/>
  <c r="F52"/>
  <c r="I52"/>
  <c r="B30" i="26"/>
  <c r="D31"/>
  <c r="H26" i="22"/>
  <c r="B53" i="21"/>
  <c r="G26" i="22"/>
  <c r="E53" i="21" l="1"/>
  <c r="F53"/>
  <c r="D53"/>
  <c r="B31" i="26"/>
  <c r="D32"/>
  <c r="D54" i="21"/>
  <c r="E54"/>
  <c r="I54"/>
  <c r="G54"/>
  <c r="F54"/>
  <c r="A30" i="26"/>
  <c r="F30" s="1"/>
  <c r="H30"/>
  <c r="J30"/>
  <c r="G30"/>
  <c r="I30"/>
  <c r="I28" i="22"/>
  <c r="H55" i="21" s="1"/>
  <c r="F28" i="22"/>
  <c r="J28"/>
  <c r="A55" i="21" s="1"/>
  <c r="A28" i="22"/>
  <c r="K28"/>
  <c r="B29"/>
  <c r="D30"/>
  <c r="B54" i="21"/>
  <c r="G27" i="22"/>
  <c r="H27"/>
  <c r="C55" i="21" l="1"/>
  <c r="G55" s="1"/>
  <c r="G28" i="22"/>
  <c r="H28"/>
  <c r="B55" i="21"/>
  <c r="B32" i="26"/>
  <c r="D33"/>
  <c r="E55" i="21"/>
  <c r="G31" i="26"/>
  <c r="I31"/>
  <c r="J31"/>
  <c r="H31"/>
  <c r="A31"/>
  <c r="F31" s="1"/>
  <c r="F29" i="22"/>
  <c r="J29"/>
  <c r="A56" i="21" s="1"/>
  <c r="I29" i="22"/>
  <c r="H56" i="21" s="1"/>
  <c r="K29" i="22"/>
  <c r="A29"/>
  <c r="B30"/>
  <c r="D31"/>
  <c r="I55" i="21" l="1"/>
  <c r="C56"/>
  <c r="F55"/>
  <c r="D55"/>
  <c r="F30" i="22"/>
  <c r="I30"/>
  <c r="H57" i="21" s="1"/>
  <c r="J30" i="22"/>
  <c r="A57" i="21" s="1"/>
  <c r="K30" i="22"/>
  <c r="A30"/>
  <c r="D34" i="26"/>
  <c r="B33"/>
  <c r="B31" i="22"/>
  <c r="D32"/>
  <c r="D56" i="21"/>
  <c r="G56"/>
  <c r="I56"/>
  <c r="F56"/>
  <c r="E56"/>
  <c r="B56"/>
  <c r="H29" i="22"/>
  <c r="G29"/>
  <c r="J32" i="26"/>
  <c r="A32"/>
  <c r="F32" s="1"/>
  <c r="I32"/>
  <c r="H32"/>
  <c r="G32"/>
  <c r="C57" i="21" l="1"/>
  <c r="I57" s="1"/>
  <c r="B32" i="22"/>
  <c r="D33"/>
  <c r="B57" i="21"/>
  <c r="G30" i="22"/>
  <c r="H30"/>
  <c r="D35" i="26"/>
  <c r="B34"/>
  <c r="D57" i="21"/>
  <c r="F57"/>
  <c r="I33" i="26"/>
  <c r="A33"/>
  <c r="F33" s="1"/>
  <c r="H33"/>
  <c r="G33"/>
  <c r="J33"/>
  <c r="I31" i="22"/>
  <c r="H58" i="21" s="1"/>
  <c r="J31" i="22"/>
  <c r="A58" i="21" s="1"/>
  <c r="F31" i="22"/>
  <c r="K31"/>
  <c r="A31"/>
  <c r="E57" i="21" l="1"/>
  <c r="G57"/>
  <c r="I32" i="22"/>
  <c r="H59" i="21" s="1"/>
  <c r="F32" i="22"/>
  <c r="J32"/>
  <c r="A59" i="21" s="1"/>
  <c r="K32" i="22"/>
  <c r="A32"/>
  <c r="D36" i="26"/>
  <c r="B35"/>
  <c r="B33" i="22"/>
  <c r="D34"/>
  <c r="H31"/>
  <c r="G31"/>
  <c r="B58" i="21"/>
  <c r="H34" i="26"/>
  <c r="A34"/>
  <c r="F34" s="1"/>
  <c r="G34"/>
  <c r="I34"/>
  <c r="J34"/>
  <c r="C58" i="21"/>
  <c r="C59" l="1"/>
  <c r="D59" s="1"/>
  <c r="B34" i="22"/>
  <c r="D35"/>
  <c r="G32"/>
  <c r="B59" i="21"/>
  <c r="H32" i="22"/>
  <c r="D37" i="26"/>
  <c r="B36"/>
  <c r="H35"/>
  <c r="G35"/>
  <c r="J35"/>
  <c r="A35"/>
  <c r="F35" s="1"/>
  <c r="I35"/>
  <c r="D58" i="21"/>
  <c r="E58"/>
  <c r="G58"/>
  <c r="I58"/>
  <c r="F58"/>
  <c r="F33" i="22"/>
  <c r="J33"/>
  <c r="A60" i="21" s="1"/>
  <c r="I33" i="22"/>
  <c r="H60" i="21" s="1"/>
  <c r="K33" i="22"/>
  <c r="A33"/>
  <c r="I59" i="21" l="1"/>
  <c r="F59"/>
  <c r="E59"/>
  <c r="G59"/>
  <c r="F34" i="22"/>
  <c r="I34"/>
  <c r="H61" i="21" s="1"/>
  <c r="J34" i="22"/>
  <c r="A61" i="21" s="1"/>
  <c r="K34" i="22"/>
  <c r="A34"/>
  <c r="H33"/>
  <c r="B60" i="21"/>
  <c r="G33" i="22"/>
  <c r="B37" i="26"/>
  <c r="D38"/>
  <c r="B35" i="22"/>
  <c r="D36"/>
  <c r="C60" i="21"/>
  <c r="H36" i="26"/>
  <c r="A36"/>
  <c r="F36" s="1"/>
  <c r="I36"/>
  <c r="G36"/>
  <c r="J36"/>
  <c r="D39" l="1"/>
  <c r="B38"/>
  <c r="B36" i="22"/>
  <c r="D37"/>
  <c r="D60" i="21"/>
  <c r="G60"/>
  <c r="F60"/>
  <c r="I60"/>
  <c r="E60"/>
  <c r="J37" i="26"/>
  <c r="G37"/>
  <c r="H37"/>
  <c r="I37"/>
  <c r="A37"/>
  <c r="F37" s="1"/>
  <c r="H34" i="22"/>
  <c r="B61" i="21"/>
  <c r="G34" i="22"/>
  <c r="C61" i="21"/>
  <c r="I35" i="22"/>
  <c r="H62" i="21" s="1"/>
  <c r="J35" i="22"/>
  <c r="A62" i="21" s="1"/>
  <c r="F35" i="22"/>
  <c r="A35"/>
  <c r="K35"/>
  <c r="B39" i="26" l="1"/>
  <c r="D40"/>
  <c r="G38"/>
  <c r="A38"/>
  <c r="F38" s="1"/>
  <c r="H38"/>
  <c r="J38"/>
  <c r="I38"/>
  <c r="G35" i="22"/>
  <c r="H35"/>
  <c r="B62" i="21"/>
  <c r="D61"/>
  <c r="G61"/>
  <c r="F61"/>
  <c r="I61"/>
  <c r="E61"/>
  <c r="C62"/>
  <c r="I36" i="22"/>
  <c r="H63" i="21" s="1"/>
  <c r="C63" s="1"/>
  <c r="F36" i="22"/>
  <c r="J36"/>
  <c r="A63" i="21" s="1"/>
  <c r="A36" i="22"/>
  <c r="K36"/>
  <c r="B37"/>
  <c r="D38"/>
  <c r="I39" i="26" l="1"/>
  <c r="H39"/>
  <c r="A39"/>
  <c r="F39" s="1"/>
  <c r="G39"/>
  <c r="J39"/>
  <c r="D63" i="21"/>
  <c r="G63"/>
  <c r="F63"/>
  <c r="E63"/>
  <c r="I63"/>
  <c r="F37" i="22"/>
  <c r="J37"/>
  <c r="A64" i="21" s="1"/>
  <c r="I37" i="22"/>
  <c r="H64" i="21" s="1"/>
  <c r="A37" i="22"/>
  <c r="K37"/>
  <c r="B40" i="26"/>
  <c r="D41"/>
  <c r="H36" i="22"/>
  <c r="G36"/>
  <c r="B63" i="21"/>
  <c r="D62"/>
  <c r="G62"/>
  <c r="I62"/>
  <c r="F62"/>
  <c r="E62"/>
  <c r="B38" i="22"/>
  <c r="D39"/>
  <c r="F38" l="1"/>
  <c r="I38"/>
  <c r="H65" i="21" s="1"/>
  <c r="J38" i="22"/>
  <c r="A65" i="21" s="1"/>
  <c r="K38" i="22"/>
  <c r="A38"/>
  <c r="B39"/>
  <c r="D40"/>
  <c r="B41" i="26"/>
  <c r="D42"/>
  <c r="C64" i="21"/>
  <c r="H37" i="22"/>
  <c r="B64" i="21"/>
  <c r="G37" i="22"/>
  <c r="G40" i="26"/>
  <c r="J40"/>
  <c r="I40"/>
  <c r="H40"/>
  <c r="A40"/>
  <c r="F40" s="1"/>
  <c r="B42" l="1"/>
  <c r="D43"/>
  <c r="G38" i="22"/>
  <c r="B65" i="21"/>
  <c r="H38" i="22"/>
  <c r="D64" i="21"/>
  <c r="G64"/>
  <c r="F64"/>
  <c r="I64"/>
  <c r="E64"/>
  <c r="I39" i="22"/>
  <c r="H66" i="21" s="1"/>
  <c r="C66" s="1"/>
  <c r="J39" i="22"/>
  <c r="A66" i="21" s="1"/>
  <c r="F39" i="22"/>
  <c r="K39"/>
  <c r="A39"/>
  <c r="C65" i="21"/>
  <c r="B40" i="22"/>
  <c r="D41"/>
  <c r="H41" i="26"/>
  <c r="A41"/>
  <c r="F41" s="1"/>
  <c r="I41"/>
  <c r="G41"/>
  <c r="J41"/>
  <c r="I42" l="1"/>
  <c r="H42"/>
  <c r="J42"/>
  <c r="G42"/>
  <c r="A42"/>
  <c r="F42" s="1"/>
  <c r="H39" i="22"/>
  <c r="G39"/>
  <c r="B66" i="21"/>
  <c r="D66"/>
  <c r="I66"/>
  <c r="G66"/>
  <c r="F66"/>
  <c r="E66"/>
  <c r="I40" i="22"/>
  <c r="H67" i="21" s="1"/>
  <c r="C67" s="1"/>
  <c r="F40" i="22"/>
  <c r="J40"/>
  <c r="A67" i="21" s="1"/>
  <c r="A40" i="22"/>
  <c r="K40"/>
  <c r="B41"/>
  <c r="D42"/>
  <c r="D44" i="26"/>
  <c r="B43"/>
  <c r="D65" i="21"/>
  <c r="G65"/>
  <c r="I65"/>
  <c r="F65"/>
  <c r="E65"/>
  <c r="D45" i="26" l="1"/>
  <c r="B44"/>
  <c r="G40" i="22"/>
  <c r="B67" i="21"/>
  <c r="H40" i="22"/>
  <c r="A43" i="26"/>
  <c r="F43" s="1"/>
  <c r="H43"/>
  <c r="G43"/>
  <c r="I43"/>
  <c r="J43"/>
  <c r="D67" i="21"/>
  <c r="G67"/>
  <c r="F67"/>
  <c r="I67"/>
  <c r="E67"/>
  <c r="F41" i="22"/>
  <c r="J41"/>
  <c r="A68" i="21" s="1"/>
  <c r="I41" i="22"/>
  <c r="H68" i="21" s="1"/>
  <c r="C68" s="1"/>
  <c r="K41" i="22"/>
  <c r="A41"/>
  <c r="B42"/>
  <c r="D43"/>
  <c r="D46" i="26" l="1"/>
  <c r="B45"/>
  <c r="I44"/>
  <c r="A44"/>
  <c r="F44" s="1"/>
  <c r="H44"/>
  <c r="J44"/>
  <c r="G44"/>
  <c r="F42" i="22"/>
  <c r="I42"/>
  <c r="H69" i="21" s="1"/>
  <c r="J42" i="22"/>
  <c r="A69" i="21" s="1"/>
  <c r="K42" i="22"/>
  <c r="A42"/>
  <c r="B43"/>
  <c r="D44"/>
  <c r="D68" i="21"/>
  <c r="G68"/>
  <c r="I68"/>
  <c r="E68"/>
  <c r="F68"/>
  <c r="G41" i="22"/>
  <c r="H41"/>
  <c r="B68" i="21"/>
  <c r="C69" l="1"/>
  <c r="I69" s="1"/>
  <c r="B46" i="26"/>
  <c r="D47"/>
  <c r="B44" i="22"/>
  <c r="D45"/>
  <c r="G45" i="26"/>
  <c r="J45"/>
  <c r="H45"/>
  <c r="A45"/>
  <c r="F45" s="1"/>
  <c r="I45"/>
  <c r="B69" i="21"/>
  <c r="G42" i="22"/>
  <c r="H42"/>
  <c r="I43"/>
  <c r="H70" i="21" s="1"/>
  <c r="J43" i="22"/>
  <c r="A70" i="21" s="1"/>
  <c r="F43" i="22"/>
  <c r="A43"/>
  <c r="K43"/>
  <c r="F69" i="21" l="1"/>
  <c r="E69"/>
  <c r="D69"/>
  <c r="G69"/>
  <c r="B45" i="22"/>
  <c r="D46"/>
  <c r="A46" i="26"/>
  <c r="F46" s="1"/>
  <c r="I46"/>
  <c r="G46"/>
  <c r="H46"/>
  <c r="J46"/>
  <c r="C70" i="21"/>
  <c r="H43" i="22"/>
  <c r="G43"/>
  <c r="B70" i="21"/>
  <c r="B47" i="26"/>
  <c r="D48"/>
  <c r="I44" i="22"/>
  <c r="H71" i="21" s="1"/>
  <c r="C71" s="1"/>
  <c r="F44" i="22"/>
  <c r="J44"/>
  <c r="A71" i="21" s="1"/>
  <c r="K44" i="22"/>
  <c r="A44"/>
  <c r="F45" l="1"/>
  <c r="J45"/>
  <c r="A72" i="21" s="1"/>
  <c r="I45" i="22"/>
  <c r="H72" i="21" s="1"/>
  <c r="K45" i="22"/>
  <c r="A45"/>
  <c r="B46"/>
  <c r="D47"/>
  <c r="B48" i="26"/>
  <c r="D49"/>
  <c r="G44" i="22"/>
  <c r="B71" i="21"/>
  <c r="H44" i="22"/>
  <c r="D71" i="21"/>
  <c r="G71"/>
  <c r="F71"/>
  <c r="I71"/>
  <c r="E71"/>
  <c r="A47" i="26"/>
  <c r="F47" s="1"/>
  <c r="G47"/>
  <c r="J47"/>
  <c r="H47"/>
  <c r="I47"/>
  <c r="D70" i="21"/>
  <c r="I70"/>
  <c r="F70"/>
  <c r="E70"/>
  <c r="G70"/>
  <c r="B49" i="26" l="1"/>
  <c r="D50"/>
  <c r="G45" i="22"/>
  <c r="H45"/>
  <c r="B72" i="21"/>
  <c r="F46" i="22"/>
  <c r="I46"/>
  <c r="H73" i="21" s="1"/>
  <c r="C73" s="1"/>
  <c r="J46" i="22"/>
  <c r="A73" i="21" s="1"/>
  <c r="K46" i="22"/>
  <c r="A46"/>
  <c r="B47"/>
  <c r="D48"/>
  <c r="C72" i="21"/>
  <c r="I48" i="26"/>
  <c r="H48"/>
  <c r="J48"/>
  <c r="G48"/>
  <c r="A48"/>
  <c r="F48" s="1"/>
  <c r="B48" i="22" l="1"/>
  <c r="D49"/>
  <c r="D72" i="21"/>
  <c r="G72"/>
  <c r="E72"/>
  <c r="F72"/>
  <c r="I72"/>
  <c r="I49" i="26"/>
  <c r="H49"/>
  <c r="J49"/>
  <c r="G49"/>
  <c r="A49"/>
  <c r="F49" s="1"/>
  <c r="B73" i="21"/>
  <c r="H46" i="22"/>
  <c r="G46"/>
  <c r="D51" i="26"/>
  <c r="B50"/>
  <c r="I47" i="22"/>
  <c r="H74" i="21" s="1"/>
  <c r="C74" s="1"/>
  <c r="J47" i="22"/>
  <c r="A74" i="21" s="1"/>
  <c r="F47" i="22"/>
  <c r="K47"/>
  <c r="A47"/>
  <c r="D73" i="21"/>
  <c r="G73"/>
  <c r="F73"/>
  <c r="I73"/>
  <c r="E73"/>
  <c r="B51" i="26" l="1"/>
  <c r="D52"/>
  <c r="G50"/>
  <c r="I50"/>
  <c r="J50"/>
  <c r="H50"/>
  <c r="A50"/>
  <c r="F50" s="1"/>
  <c r="I48" i="22"/>
  <c r="H75" i="21" s="1"/>
  <c r="F48" i="22"/>
  <c r="J48"/>
  <c r="A75" i="21" s="1"/>
  <c r="K48" i="22"/>
  <c r="A48"/>
  <c r="G47"/>
  <c r="H47"/>
  <c r="B74" i="21"/>
  <c r="D74"/>
  <c r="F74"/>
  <c r="G74"/>
  <c r="E74"/>
  <c r="I74"/>
  <c r="B49" i="22"/>
  <c r="D50"/>
  <c r="C75" i="21" l="1"/>
  <c r="D75" s="1"/>
  <c r="J51" i="26"/>
  <c r="I51"/>
  <c r="H51"/>
  <c r="G51"/>
  <c r="A51"/>
  <c r="F51" s="1"/>
  <c r="D53"/>
  <c r="B52"/>
  <c r="F49" i="22"/>
  <c r="J49"/>
  <c r="A76" i="21" s="1"/>
  <c r="I49" i="22"/>
  <c r="H76" i="21" s="1"/>
  <c r="K49" i="22"/>
  <c r="A49"/>
  <c r="B50"/>
  <c r="D51"/>
  <c r="G48"/>
  <c r="H48"/>
  <c r="B75" i="21"/>
  <c r="G75"/>
  <c r="F75"/>
  <c r="E75" l="1"/>
  <c r="I75"/>
  <c r="C76"/>
  <c r="D76" s="1"/>
  <c r="B51" i="22"/>
  <c r="D52"/>
  <c r="D54" i="26"/>
  <c r="B53"/>
  <c r="F50" i="22"/>
  <c r="I50"/>
  <c r="H77" i="21" s="1"/>
  <c r="J50" i="22"/>
  <c r="A77" i="21" s="1"/>
  <c r="A50" i="22"/>
  <c r="K50"/>
  <c r="J52" i="26"/>
  <c r="H52"/>
  <c r="I52"/>
  <c r="G52"/>
  <c r="A52"/>
  <c r="F52" s="1"/>
  <c r="B76" i="21"/>
  <c r="H49" i="22"/>
  <c r="G49"/>
  <c r="I76" i="21" l="1"/>
  <c r="G76"/>
  <c r="C77"/>
  <c r="F76"/>
  <c r="E76"/>
  <c r="B52" i="22"/>
  <c r="D53"/>
  <c r="H50"/>
  <c r="B77" i="21"/>
  <c r="G50" i="22"/>
  <c r="G53" i="26"/>
  <c r="A53"/>
  <c r="F53" s="1"/>
  <c r="H53"/>
  <c r="I53"/>
  <c r="J53"/>
  <c r="I51" i="22"/>
  <c r="H78" i="21" s="1"/>
  <c r="J51" i="22"/>
  <c r="A78" i="21" s="1"/>
  <c r="F51" i="22"/>
  <c r="K51"/>
  <c r="A51"/>
  <c r="D77" i="21"/>
  <c r="G77"/>
  <c r="E77"/>
  <c r="I77"/>
  <c r="F77"/>
  <c r="D55" i="26"/>
  <c r="B54"/>
  <c r="F52" i="22" l="1"/>
  <c r="A52"/>
  <c r="I52"/>
  <c r="H79" i="21" s="1"/>
  <c r="J52" i="22"/>
  <c r="K52"/>
  <c r="J54" i="26"/>
  <c r="I54"/>
  <c r="A54"/>
  <c r="F54" s="1"/>
  <c r="H54"/>
  <c r="G54"/>
  <c r="D54" i="22"/>
  <c r="B53"/>
  <c r="B55" i="26"/>
  <c r="D56"/>
  <c r="B78" i="21"/>
  <c r="H51" i="22"/>
  <c r="G51"/>
  <c r="C78" i="21"/>
  <c r="G26"/>
  <c r="C23"/>
  <c r="C21"/>
  <c r="C20"/>
  <c r="C26"/>
  <c r="C22"/>
  <c r="G23"/>
  <c r="C25"/>
  <c r="G21"/>
  <c r="G25"/>
  <c r="G20"/>
  <c r="G24"/>
  <c r="C24"/>
  <c r="C19"/>
  <c r="G18"/>
  <c r="G22"/>
  <c r="C18"/>
  <c r="C14"/>
  <c r="D14"/>
  <c r="D14" i="27" s="1"/>
  <c r="E14" s="1"/>
  <c r="G10" i="21"/>
  <c r="G13"/>
  <c r="D11"/>
  <c r="D11" i="27" s="1"/>
  <c r="E11" s="1"/>
  <c r="D13" i="21"/>
  <c r="D13" i="27" s="1"/>
  <c r="E13" s="1"/>
  <c r="G14" i="21"/>
  <c r="C13"/>
  <c r="D12"/>
  <c r="D12" i="27" s="1"/>
  <c r="E12" s="1"/>
  <c r="C11" i="21"/>
  <c r="C10"/>
  <c r="D10"/>
  <c r="D10" i="27" s="1"/>
  <c r="C12" i="21"/>
  <c r="G12"/>
  <c r="D78" l="1"/>
  <c r="G78"/>
  <c r="E78"/>
  <c r="I78"/>
  <c r="F78"/>
  <c r="B56" i="26"/>
  <c r="D57"/>
  <c r="G52" i="22"/>
  <c r="H52"/>
  <c r="C15" i="21"/>
  <c r="J55" i="26"/>
  <c r="I55"/>
  <c r="A55"/>
  <c r="F55" s="1"/>
  <c r="G55"/>
  <c r="H55"/>
  <c r="E10" i="27"/>
  <c r="E15" s="1"/>
  <c r="D15"/>
  <c r="D55" i="22"/>
  <c r="B54"/>
  <c r="A53"/>
  <c r="J53"/>
  <c r="K53"/>
  <c r="F53"/>
  <c r="I53"/>
  <c r="D56" l="1"/>
  <c r="B55"/>
  <c r="H56" i="26"/>
  <c r="J56"/>
  <c r="I56"/>
  <c r="G56"/>
  <c r="A56"/>
  <c r="F56" s="1"/>
  <c r="H53" i="22"/>
  <c r="G53"/>
  <c r="J54"/>
  <c r="I54"/>
  <c r="K54"/>
  <c r="A54"/>
  <c r="F54"/>
  <c r="D58" i="26"/>
  <c r="B57"/>
  <c r="D57" i="22" l="1"/>
  <c r="B56"/>
  <c r="K55"/>
  <c r="F55"/>
  <c r="A55"/>
  <c r="J55"/>
  <c r="I55"/>
  <c r="I57" i="26"/>
  <c r="J57"/>
  <c r="H57"/>
  <c r="G57"/>
  <c r="A57"/>
  <c r="F57" s="1"/>
  <c r="G54" i="22"/>
  <c r="H54"/>
  <c r="B58" i="26"/>
  <c r="D59"/>
  <c r="G55" i="22" l="1"/>
  <c r="H55"/>
  <c r="B57"/>
  <c r="D58"/>
  <c r="I56"/>
  <c r="K56"/>
  <c r="F56"/>
  <c r="A56"/>
  <c r="J56"/>
  <c r="I58" i="26"/>
  <c r="J58"/>
  <c r="H58"/>
  <c r="A58"/>
  <c r="F58" s="1"/>
  <c r="G58"/>
  <c r="B59"/>
  <c r="D60"/>
  <c r="J59" l="1"/>
  <c r="H59"/>
  <c r="I59"/>
  <c r="G59"/>
  <c r="A59"/>
  <c r="F59" s="1"/>
  <c r="K57" i="22"/>
  <c r="F57"/>
  <c r="J57"/>
  <c r="A57"/>
  <c r="I57"/>
  <c r="D61" i="26"/>
  <c r="B60"/>
  <c r="G56" i="22"/>
  <c r="H56"/>
  <c r="B58"/>
  <c r="D59"/>
  <c r="G57" l="1"/>
  <c r="H57"/>
  <c r="J58"/>
  <c r="A58"/>
  <c r="I58"/>
  <c r="K58"/>
  <c r="F58"/>
  <c r="B61" i="26"/>
  <c r="D62"/>
  <c r="B59" i="22"/>
  <c r="D60"/>
  <c r="G60" i="26"/>
  <c r="A60"/>
  <c r="F60" s="1"/>
  <c r="J60"/>
  <c r="H60"/>
  <c r="I60"/>
  <c r="D63" l="1"/>
  <c r="B62"/>
  <c r="A59" i="22"/>
  <c r="K59"/>
  <c r="I59"/>
  <c r="J59"/>
  <c r="F59"/>
  <c r="D61"/>
  <c r="B60"/>
  <c r="A61" i="26"/>
  <c r="F61" s="1"/>
  <c r="H61"/>
  <c r="I61"/>
  <c r="J61"/>
  <c r="G61"/>
  <c r="G58" i="22"/>
  <c r="H58"/>
  <c r="J60" l="1"/>
  <c r="I60"/>
  <c r="K60"/>
  <c r="F60"/>
  <c r="A60"/>
  <c r="B63" i="26"/>
  <c r="D64"/>
  <c r="G62"/>
  <c r="I62"/>
  <c r="H62"/>
  <c r="J62"/>
  <c r="A62"/>
  <c r="F62" s="1"/>
  <c r="G59" i="22"/>
  <c r="H59"/>
  <c r="B61"/>
  <c r="D62"/>
  <c r="G63" i="26" l="1"/>
  <c r="J63"/>
  <c r="H63"/>
  <c r="I63"/>
  <c r="A63"/>
  <c r="F63" s="1"/>
  <c r="H60" i="22"/>
  <c r="G60"/>
  <c r="K61"/>
  <c r="I61"/>
  <c r="A61"/>
  <c r="J61"/>
  <c r="F61"/>
  <c r="B64" i="26"/>
  <c r="D65"/>
  <c r="B62" i="22"/>
  <c r="D63"/>
  <c r="H64" i="26" l="1"/>
  <c r="I64"/>
  <c r="J64"/>
  <c r="A64"/>
  <c r="F64" s="1"/>
  <c r="G64"/>
  <c r="B65"/>
  <c r="D66"/>
  <c r="H61" i="22"/>
  <c r="G61"/>
  <c r="F62"/>
  <c r="I62"/>
  <c r="A62"/>
  <c r="K62"/>
  <c r="J62"/>
  <c r="D64"/>
  <c r="B63"/>
  <c r="A65" i="26" l="1"/>
  <c r="F65" s="1"/>
  <c r="J65"/>
  <c r="H65"/>
  <c r="G65"/>
  <c r="I65"/>
  <c r="B64" i="22"/>
  <c r="D65"/>
  <c r="B66" i="26"/>
  <c r="D67"/>
  <c r="F63" i="22"/>
  <c r="J63"/>
  <c r="K63"/>
  <c r="I63"/>
  <c r="A63"/>
  <c r="H62"/>
  <c r="G62"/>
  <c r="B67" i="26" l="1"/>
  <c r="D68"/>
  <c r="H63" i="22"/>
  <c r="G63"/>
  <c r="F64"/>
  <c r="A64"/>
  <c r="I64"/>
  <c r="K64"/>
  <c r="J64"/>
  <c r="B65"/>
  <c r="D66"/>
  <c r="J66" i="26"/>
  <c r="H66"/>
  <c r="A66"/>
  <c r="F66" s="1"/>
  <c r="I66"/>
  <c r="G66"/>
  <c r="D67" i="22" l="1"/>
  <c r="B66"/>
  <c r="I67" i="26"/>
  <c r="G67"/>
  <c r="A67"/>
  <c r="F67" s="1"/>
  <c r="J67"/>
  <c r="H67"/>
  <c r="I65" i="22"/>
  <c r="K65"/>
  <c r="A65"/>
  <c r="J65"/>
  <c r="F65"/>
  <c r="G64"/>
  <c r="H64"/>
  <c r="D69" i="26"/>
  <c r="B68"/>
  <c r="F66" i="22" l="1"/>
  <c r="I66"/>
  <c r="J66"/>
  <c r="K66"/>
  <c r="A66"/>
  <c r="B67"/>
  <c r="D68"/>
  <c r="G65"/>
  <c r="H65"/>
  <c r="D70" i="26"/>
  <c r="B69"/>
  <c r="J68"/>
  <c r="G68"/>
  <c r="H68"/>
  <c r="I68"/>
  <c r="A68"/>
  <c r="F68" s="1"/>
  <c r="G66" i="22" l="1"/>
  <c r="H66"/>
  <c r="K67"/>
  <c r="J67"/>
  <c r="F67"/>
  <c r="I67"/>
  <c r="A67"/>
  <c r="D71" i="26"/>
  <c r="B70"/>
  <c r="A69"/>
  <c r="F69" s="1"/>
  <c r="G69"/>
  <c r="J69"/>
  <c r="H69"/>
  <c r="I69"/>
  <c r="D69" i="22"/>
  <c r="B68"/>
  <c r="I70" i="26" l="1"/>
  <c r="A70"/>
  <c r="F70" s="1"/>
  <c r="G70"/>
  <c r="H70"/>
  <c r="J70"/>
  <c r="B69" i="22"/>
  <c r="D70"/>
  <c r="H67"/>
  <c r="G67"/>
  <c r="A68"/>
  <c r="J68"/>
  <c r="K68"/>
  <c r="I68"/>
  <c r="F68"/>
  <c r="D72" i="26"/>
  <c r="B71"/>
  <c r="I71" l="1"/>
  <c r="A71"/>
  <c r="F71" s="1"/>
  <c r="G71"/>
  <c r="H71"/>
  <c r="J71"/>
  <c r="G68" i="22"/>
  <c r="H68"/>
  <c r="K69"/>
  <c r="F69"/>
  <c r="A69"/>
  <c r="J69"/>
  <c r="I69"/>
  <c r="B72" i="26"/>
  <c r="D73"/>
  <c r="B70" i="22"/>
  <c r="D71"/>
  <c r="I72" i="26" l="1"/>
  <c r="H72"/>
  <c r="G72"/>
  <c r="J72"/>
  <c r="A72"/>
  <c r="F72" s="1"/>
  <c r="D74"/>
  <c r="B73"/>
  <c r="G69" i="22"/>
  <c r="H69"/>
  <c r="F70"/>
  <c r="K70"/>
  <c r="J70"/>
  <c r="I70"/>
  <c r="A70"/>
  <c r="D72"/>
  <c r="B71"/>
  <c r="J71" l="1"/>
  <c r="F71"/>
  <c r="A71"/>
  <c r="I71"/>
  <c r="K71"/>
  <c r="G70"/>
  <c r="H70"/>
  <c r="B74" i="26"/>
  <c r="D75"/>
  <c r="D73" i="22"/>
  <c r="B72"/>
  <c r="H73" i="26"/>
  <c r="I73"/>
  <c r="A73"/>
  <c r="F73" s="1"/>
  <c r="J73"/>
  <c r="G73"/>
  <c r="G71" i="22" l="1"/>
  <c r="H71"/>
  <c r="D76" i="26"/>
  <c r="B75"/>
  <c r="B73" i="22"/>
  <c r="D74"/>
  <c r="J72"/>
  <c r="F72"/>
  <c r="K72"/>
  <c r="I72"/>
  <c r="A72"/>
  <c r="I74" i="26"/>
  <c r="G74"/>
  <c r="J74"/>
  <c r="H74"/>
  <c r="A74"/>
  <c r="F74" s="1"/>
  <c r="B74" i="22" l="1"/>
  <c r="D75"/>
  <c r="H72"/>
  <c r="G72"/>
  <c r="D77" i="26"/>
  <c r="B76"/>
  <c r="F73" i="22"/>
  <c r="I73"/>
  <c r="J73"/>
  <c r="A73"/>
  <c r="K73"/>
  <c r="J75" i="26"/>
  <c r="A75"/>
  <c r="F75" s="1"/>
  <c r="G75"/>
  <c r="I75"/>
  <c r="H75"/>
  <c r="D78" l="1"/>
  <c r="B77"/>
  <c r="I74" i="22"/>
  <c r="F74"/>
  <c r="A74"/>
  <c r="K74"/>
  <c r="J74"/>
  <c r="H73"/>
  <c r="G73"/>
  <c r="G76" i="26"/>
  <c r="A76"/>
  <c r="F76" s="1"/>
  <c r="H76"/>
  <c r="I76"/>
  <c r="J76"/>
  <c r="D76" i="22"/>
  <c r="B75"/>
  <c r="G74" l="1"/>
  <c r="H74"/>
  <c r="B78" i="26"/>
  <c r="D79"/>
  <c r="A77"/>
  <c r="F77" s="1"/>
  <c r="G77"/>
  <c r="I77"/>
  <c r="H77"/>
  <c r="J77"/>
  <c r="F75" i="22"/>
  <c r="K75"/>
  <c r="A75"/>
  <c r="J75"/>
  <c r="I75"/>
  <c r="B76"/>
  <c r="D77"/>
  <c r="I76" l="1"/>
  <c r="F76"/>
  <c r="K76"/>
  <c r="A76"/>
  <c r="J76"/>
  <c r="G78" i="26"/>
  <c r="J78"/>
  <c r="H78"/>
  <c r="I78"/>
  <c r="A78"/>
  <c r="F78" s="1"/>
  <c r="B77" i="22"/>
  <c r="D78"/>
  <c r="H75"/>
  <c r="G75"/>
  <c r="D80" i="26"/>
  <c r="B79"/>
  <c r="J77" i="22" l="1"/>
  <c r="I77"/>
  <c r="A77"/>
  <c r="K77"/>
  <c r="F77"/>
  <c r="B80" i="26"/>
  <c r="D81"/>
  <c r="H79"/>
  <c r="J79"/>
  <c r="I79"/>
  <c r="G79"/>
  <c r="A79"/>
  <c r="F79" s="1"/>
  <c r="D79" i="22"/>
  <c r="B78"/>
  <c r="G76"/>
  <c r="H76"/>
  <c r="B79" l="1"/>
  <c r="D80"/>
  <c r="J78"/>
  <c r="I78"/>
  <c r="K78"/>
  <c r="F78"/>
  <c r="A78"/>
  <c r="G80" i="26"/>
  <c r="J80"/>
  <c r="H80"/>
  <c r="A80"/>
  <c r="F80" s="1"/>
  <c r="I80"/>
  <c r="B81"/>
  <c r="D82"/>
  <c r="G77" i="22"/>
  <c r="H77"/>
  <c r="A81" i="26" l="1"/>
  <c r="F81" s="1"/>
  <c r="G81"/>
  <c r="H81"/>
  <c r="J81"/>
  <c r="I81"/>
  <c r="K79" i="22"/>
  <c r="A79"/>
  <c r="F79"/>
  <c r="J79"/>
  <c r="I79"/>
  <c r="B82" i="26"/>
  <c r="D83"/>
  <c r="B80" i="22"/>
  <c r="D81"/>
  <c r="H78"/>
  <c r="G78"/>
  <c r="F80" l="1"/>
  <c r="J80"/>
  <c r="K80"/>
  <c r="I80"/>
  <c r="A80"/>
  <c r="B81"/>
  <c r="D82"/>
  <c r="A82" i="26"/>
  <c r="F82" s="1"/>
  <c r="J82"/>
  <c r="G82"/>
  <c r="H82"/>
  <c r="I82"/>
  <c r="H79" i="22"/>
  <c r="G79"/>
  <c r="B83" i="26"/>
  <c r="D84"/>
  <c r="H80" i="22" l="1"/>
  <c r="G80"/>
  <c r="I81"/>
  <c r="K81"/>
  <c r="F81"/>
  <c r="A81"/>
  <c r="J81"/>
  <c r="J83" i="26"/>
  <c r="G83"/>
  <c r="I83"/>
  <c r="H83"/>
  <c r="A83"/>
  <c r="F83" s="1"/>
  <c r="B82" i="22"/>
  <c r="D83"/>
  <c r="B84" i="26"/>
  <c r="D85"/>
  <c r="D84" i="22" l="1"/>
  <c r="B83"/>
  <c r="G81"/>
  <c r="H81"/>
  <c r="J84" i="26"/>
  <c r="H84"/>
  <c r="I84"/>
  <c r="G84"/>
  <c r="A84"/>
  <c r="F84" s="1"/>
  <c r="I82" i="22"/>
  <c r="F82"/>
  <c r="A82"/>
  <c r="J82"/>
  <c r="K82"/>
  <c r="B85" i="26"/>
  <c r="D86"/>
  <c r="G85" l="1"/>
  <c r="J85"/>
  <c r="H85"/>
  <c r="I85"/>
  <c r="A85"/>
  <c r="F85" s="1"/>
  <c r="D87"/>
  <c r="B86"/>
  <c r="G82" i="22"/>
  <c r="H82"/>
  <c r="B84"/>
  <c r="D85"/>
  <c r="F83"/>
  <c r="J83"/>
  <c r="I83"/>
  <c r="K83"/>
  <c r="A83"/>
  <c r="K84" l="1"/>
  <c r="F84"/>
  <c r="J84"/>
  <c r="I84"/>
  <c r="A84"/>
  <c r="B87" i="26"/>
  <c r="D88"/>
  <c r="H83" i="22"/>
  <c r="G83"/>
  <c r="B85"/>
  <c r="D86"/>
  <c r="J86" i="26"/>
  <c r="H86"/>
  <c r="G86"/>
  <c r="A86"/>
  <c r="F86" s="1"/>
  <c r="I86"/>
  <c r="G84" i="22" l="1"/>
  <c r="H84"/>
  <c r="A85"/>
  <c r="J85"/>
  <c r="I85"/>
  <c r="F85"/>
  <c r="K85"/>
  <c r="J87" i="26"/>
  <c r="G87"/>
  <c r="A87"/>
  <c r="F87" s="1"/>
  <c r="I87"/>
  <c r="H87"/>
  <c r="B86" i="22"/>
  <c r="D87"/>
  <c r="B88" i="26"/>
  <c r="D89"/>
  <c r="J86" i="22" l="1"/>
  <c r="I86"/>
  <c r="A86"/>
  <c r="K86"/>
  <c r="F86"/>
  <c r="H88" i="26"/>
  <c r="G88"/>
  <c r="I88"/>
  <c r="A88"/>
  <c r="F88" s="1"/>
  <c r="J88"/>
  <c r="G85" i="22"/>
  <c r="H85"/>
  <c r="D88"/>
  <c r="B87"/>
  <c r="B89" i="26"/>
  <c r="D90"/>
  <c r="I89" l="1"/>
  <c r="H89"/>
  <c r="G89"/>
  <c r="J89"/>
  <c r="A89"/>
  <c r="F89" s="1"/>
  <c r="B90"/>
  <c r="D91"/>
  <c r="B88" i="22"/>
  <c r="D89"/>
  <c r="J87"/>
  <c r="F87"/>
  <c r="K87"/>
  <c r="I87"/>
  <c r="A87"/>
  <c r="G86"/>
  <c r="H86"/>
  <c r="B89" l="1"/>
  <c r="D90"/>
  <c r="H87"/>
  <c r="G87"/>
  <c r="I90" i="26"/>
  <c r="G90"/>
  <c r="H90"/>
  <c r="A90"/>
  <c r="F90" s="1"/>
  <c r="J90"/>
  <c r="D92"/>
  <c r="B91"/>
  <c r="J88" i="22"/>
  <c r="I88"/>
  <c r="K88"/>
  <c r="F88"/>
  <c r="A88"/>
  <c r="A91" i="26" l="1"/>
  <c r="F91" s="1"/>
  <c r="H91"/>
  <c r="J91"/>
  <c r="G91"/>
  <c r="I91"/>
  <c r="H88" i="22"/>
  <c r="G88"/>
  <c r="F89"/>
  <c r="I89"/>
  <c r="A89"/>
  <c r="K89"/>
  <c r="J89"/>
  <c r="D93" i="26"/>
  <c r="B92"/>
  <c r="B90" i="22"/>
  <c r="D91"/>
  <c r="D94" i="26" l="1"/>
  <c r="B93"/>
  <c r="A92"/>
  <c r="F92" s="1"/>
  <c r="G92"/>
  <c r="I92"/>
  <c r="J92"/>
  <c r="H92"/>
  <c r="H89" i="22"/>
  <c r="G89"/>
  <c r="A90"/>
  <c r="F90"/>
  <c r="I90"/>
  <c r="J90"/>
  <c r="K90"/>
  <c r="B91"/>
  <c r="D92"/>
  <c r="D95" i="26" l="1"/>
  <c r="B94"/>
  <c r="G90" i="22"/>
  <c r="H90"/>
  <c r="J93" i="26"/>
  <c r="I93"/>
  <c r="A93"/>
  <c r="F93" s="1"/>
  <c r="G93"/>
  <c r="H93"/>
  <c r="D93" i="22"/>
  <c r="B92"/>
  <c r="J91"/>
  <c r="K91"/>
  <c r="F91"/>
  <c r="A91"/>
  <c r="I91"/>
  <c r="B95" i="26" l="1"/>
  <c r="D96"/>
  <c r="B93" i="22"/>
  <c r="D94"/>
  <c r="A94" i="26"/>
  <c r="F94" s="1"/>
  <c r="G94"/>
  <c r="J94"/>
  <c r="H94"/>
  <c r="I94"/>
  <c r="G91" i="22"/>
  <c r="H91"/>
  <c r="J92"/>
  <c r="F92"/>
  <c r="A92"/>
  <c r="K92"/>
  <c r="I92"/>
  <c r="D97" i="26" l="1"/>
  <c r="B96"/>
  <c r="J93" i="22"/>
  <c r="K93"/>
  <c r="A93"/>
  <c r="I93"/>
  <c r="F93"/>
  <c r="A95" i="26"/>
  <c r="F95" s="1"/>
  <c r="J95"/>
  <c r="H95"/>
  <c r="G95"/>
  <c r="I95"/>
  <c r="G92" i="22"/>
  <c r="H92"/>
  <c r="B94"/>
  <c r="D95"/>
  <c r="G96" i="26" l="1"/>
  <c r="I96"/>
  <c r="J96"/>
  <c r="H96"/>
  <c r="A96"/>
  <c r="F96" s="1"/>
  <c r="H93" i="22"/>
  <c r="G93"/>
  <c r="D98" i="26"/>
  <c r="B97"/>
  <c r="I94" i="22"/>
  <c r="F94"/>
  <c r="K94"/>
  <c r="A94"/>
  <c r="J94"/>
  <c r="B95"/>
  <c r="D96"/>
  <c r="G94" l="1"/>
  <c r="H94"/>
  <c r="G97" i="26"/>
  <c r="A97"/>
  <c r="F97" s="1"/>
  <c r="J97"/>
  <c r="I97"/>
  <c r="H97"/>
  <c r="A95" i="22"/>
  <c r="J95"/>
  <c r="K95"/>
  <c r="F95"/>
  <c r="I95"/>
  <c r="D97"/>
  <c r="B96"/>
  <c r="B98" i="26"/>
  <c r="D99"/>
  <c r="F96" i="22" l="1"/>
  <c r="A96"/>
  <c r="I96"/>
  <c r="J96"/>
  <c r="K96"/>
  <c r="A98" i="26"/>
  <c r="F98" s="1"/>
  <c r="J98"/>
  <c r="G98"/>
  <c r="H98"/>
  <c r="I98"/>
  <c r="D98" i="22"/>
  <c r="B97"/>
  <c r="D100" i="26"/>
  <c r="B99"/>
  <c r="G95" i="22"/>
  <c r="H95"/>
  <c r="D101" i="26" l="1"/>
  <c r="B101" s="1"/>
  <c r="B100"/>
  <c r="A99"/>
  <c r="F99" s="1"/>
  <c r="H99"/>
  <c r="G99"/>
  <c r="I99"/>
  <c r="J99"/>
  <c r="H96" i="22"/>
  <c r="G96"/>
  <c r="B98"/>
  <c r="D99"/>
  <c r="A97"/>
  <c r="K97"/>
  <c r="F97"/>
  <c r="I97"/>
  <c r="J97"/>
  <c r="H101" i="26" l="1"/>
  <c r="I101"/>
  <c r="G101"/>
  <c r="A101"/>
  <c r="F101" s="1"/>
  <c r="J101"/>
  <c r="A1"/>
  <c r="F98" i="22"/>
  <c r="K98"/>
  <c r="I98"/>
  <c r="A98"/>
  <c r="J98"/>
  <c r="A100" i="26"/>
  <c r="F100" s="1"/>
  <c r="J100"/>
  <c r="H100"/>
  <c r="I100"/>
  <c r="G100"/>
  <c r="H97" i="22"/>
  <c r="G97"/>
  <c r="D100"/>
  <c r="B99"/>
  <c r="A99" l="1"/>
  <c r="F99"/>
  <c r="K99"/>
  <c r="I99"/>
  <c r="J99"/>
  <c r="G98"/>
  <c r="H98"/>
  <c r="D101"/>
  <c r="B101" s="1"/>
  <c r="B100"/>
  <c r="F100" l="1"/>
  <c r="I100"/>
  <c r="A100"/>
  <c r="K100"/>
  <c r="J100"/>
  <c r="G99"/>
  <c r="H99"/>
  <c r="K101"/>
  <c r="I101"/>
  <c r="F101"/>
  <c r="A101"/>
  <c r="J101"/>
  <c r="A1"/>
  <c r="H100" l="1"/>
  <c r="G100"/>
  <c r="F19" i="21"/>
  <c r="D19"/>
  <c r="G101" i="22"/>
  <c r="H101"/>
  <c r="E19" i="21" l="1"/>
  <c r="G19"/>
  <c r="G11" l="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<sst xmlns="http://schemas.openxmlformats.org/spreadsheetml/2006/main" count="8048" uniqueCount="2918">
  <si>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</si>
  <si>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</si>
  <si>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</si>
  <si>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</si>
  <si>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</si>
  <si>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</si>
  <si>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</si>
  <si>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</si>
  <si>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</si>
  <si>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</si>
  <si>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</si>
  <si>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</si>
  <si>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</si>
  <si>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</si>
  <si>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</si>
  <si>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</si>
  <si>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</si>
  <si>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</si>
  <si>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</si>
  <si>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</si>
  <si>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</si>
  <si>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</si>
  <si>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</si>
  <si>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</si>
  <si>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</si>
  <si>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</si>
  <si>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</si>
  <si>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</si>
  <si>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</si>
  <si>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</si>
  <si>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</si>
  <si>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</si>
  <si>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</si>
  <si>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</si>
  <si>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</si>
  <si>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</si>
  <si>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</si>
  <si>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</si>
  <si>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</si>
  <si>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</si>
  <si>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</si>
  <si>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</si>
  <si>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</si>
  <si>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</si>
  <si>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</si>
  <si>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</si>
  <si>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</si>
  <si>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</si>
  <si>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</si>
  <si>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</si>
  <si>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</si>
  <si>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</si>
  <si>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</si>
  <si>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</si>
  <si>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</si>
  <si>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</si>
  <si>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</si>
  <si>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</si>
  <si>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</si>
  <si>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</si>
  <si>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</si>
  <si>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</si>
  <si>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</si>
  <si>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</si>
  <si>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</si>
  <si>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</si>
  <si>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</si>
  <si>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</si>
  <si>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</si>
  <si>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</si>
  <si>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</si>
  <si>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</si>
  <si>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</si>
  <si>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</si>
  <si>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</si>
  <si>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</si>
  <si>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</si>
  <si>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</si>
  <si>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</si>
  <si>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</si>
  <si>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</si>
  <si>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</si>
  <si>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</si>
  <si>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</si>
  <si>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</si>
  <si>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</si>
  <si>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</si>
  <si>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</si>
  <si>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</si>
  <si>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</si>
  <si>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</si>
  <si>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</si>
  <si>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</si>
  <si>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</si>
  <si>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</si>
  <si>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</si>
  <si>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</si>
  <si>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</si>
  <si>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</si>
  <si>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</si>
  <si>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</si>
  <si>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</si>
  <si>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</si>
  <si>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</si>
  <si>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</si>
  <si>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</si>
  <si>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</si>
  <si>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</si>
  <si>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</si>
  <si>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</si>
  <si>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</si>
  <si>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</si>
  <si>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</si>
  <si>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</si>
  <si>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</si>
  <si>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</si>
  <si>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</si>
  <si>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</si>
  <si>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</si>
  <si>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</si>
  <si>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</si>
  <si>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</si>
  <si>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</si>
  <si>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</si>
  <si>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</si>
  <si>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</si>
  <si>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</si>
  <si>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</si>
  <si>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</si>
  <si>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</si>
  <si>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</si>
  <si>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</si>
  <si>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</si>
  <si>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</si>
  <si>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</si>
  <si>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</si>
  <si>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</si>
  <si>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</si>
  <si>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</si>
  <si>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</si>
  <si>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</si>
  <si>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</si>
  <si>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</si>
  <si>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</si>
  <si>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</si>
  <si>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</si>
  <si>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</si>
  <si>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</si>
  <si>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</si>
  <si>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</si>
  <si>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</si>
  <si>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</si>
  <si>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</si>
  <si>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</si>
  <si>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</si>
  <si>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</si>
  <si>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</si>
  <si>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</si>
  <si>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</si>
  <si>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</si>
  <si>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</si>
  <si>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</si>
  <si>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</si>
  <si>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</si>
  <si>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</si>
  <si>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</si>
  <si>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</si>
  <si>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</si>
  <si>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</si>
  <si>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</si>
  <si>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</si>
  <si>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</si>
  <si>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</si>
  <si>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</si>
  <si>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</si>
  <si>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</si>
  <si>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</si>
  <si>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</si>
  <si>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</si>
  <si>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</si>
  <si>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</si>
  <si>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</si>
  <si>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</si>
  <si>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</si>
  <si>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</si>
  <si>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</si>
  <si>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</si>
  <si>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</si>
  <si>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</si>
  <si>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</si>
  <si>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</si>
  <si>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</si>
  <si>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</si>
  <si>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</si>
  <si>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</si>
  <si>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</si>
  <si>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</si>
  <si>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</si>
  <si>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</si>
  <si>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</si>
  <si>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</si>
  <si>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</si>
  <si>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</si>
  <si>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</si>
  <si>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</si>
  <si>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</si>
  <si>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</si>
  <si>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</si>
  <si>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</si>
  <si>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</si>
  <si>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</si>
  <si>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</si>
  <si>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</si>
  <si>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</si>
  <si>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</si>
  <si>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</si>
  <si>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</si>
  <si>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</si>
  <si>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</si>
  <si>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</si>
  <si>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</si>
  <si>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</si>
  <si>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</si>
  <si>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</si>
  <si>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</si>
  <si>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</si>
  <si>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</si>
  <si>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</si>
  <si>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</si>
  <si>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</si>
  <si>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</si>
  <si>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</si>
  <si>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</si>
  <si>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</si>
  <si>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</si>
  <si>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</si>
  <si>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</si>
  <si>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</si>
  <si>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</si>
  <si>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</si>
  <si>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</si>
  <si>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</si>
  <si>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</si>
  <si>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</si>
  <si>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</si>
  <si>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</si>
  <si>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</si>
  <si>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</si>
  <si>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</si>
  <si>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</si>
  <si>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</si>
  <si>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</si>
  <si>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</si>
  <si>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</si>
  <si>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</si>
  <si>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</si>
  <si>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</si>
  <si>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</si>
  <si>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</si>
  <si>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</si>
  <si>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</si>
  <si>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</si>
  <si>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</si>
  <si>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</si>
  <si>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</si>
  <si>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</si>
  <si>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</si>
  <si>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</si>
  <si>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</si>
  <si>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</si>
  <si>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</si>
  <si>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</si>
  <si>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</si>
  <si>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</si>
  <si>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</si>
  <si>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</si>
  <si>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</si>
  <si>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</si>
  <si>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</si>
  <si>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</si>
  <si>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</si>
  <si>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</si>
  <si>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</si>
  <si>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</si>
  <si>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</si>
  <si>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</si>
  <si>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</si>
  <si>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</si>
  <si>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</si>
  <si>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</si>
  <si>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</si>
  <si>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</si>
  <si>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</si>
  <si>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</si>
  <si>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</si>
  <si>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</si>
  <si>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</si>
  <si>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</si>
  <si>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</si>
  <si>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</si>
  <si>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</si>
  <si>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</si>
  <si>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</si>
  <si>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</si>
  <si>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</si>
  <si>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</si>
  <si>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</si>
  <si>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</si>
  <si>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</si>
  <si>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</si>
  <si>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</si>
  <si>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</si>
  <si>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</si>
  <si>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</si>
  <si>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</si>
  <si>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</si>
  <si>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</si>
  <si>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</si>
  <si>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</si>
  <si>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</si>
  <si>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</si>
  <si>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</si>
  <si>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</si>
  <si>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</si>
  <si>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</si>
  <si>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</si>
  <si>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</si>
  <si>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</si>
  <si>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</si>
  <si>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</si>
  <si>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</si>
  <si>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</si>
  <si>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</si>
  <si>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</si>
  <si>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</si>
  <si>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</si>
  <si>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</si>
  <si>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</si>
  <si>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</si>
  <si>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</si>
  <si>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</si>
  <si>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</si>
  <si>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</si>
  <si>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</si>
  <si>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</si>
  <si>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</si>
  <si>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</si>
  <si>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</si>
  <si>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</si>
  <si>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</si>
  <si>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</si>
  <si>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</si>
  <si>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</si>
  <si>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</si>
  <si>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</si>
  <si>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</si>
  <si>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</si>
  <si>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</si>
  <si>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</si>
  <si>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</si>
  <si>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</si>
  <si>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</si>
  <si>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</si>
  <si>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</si>
  <si>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</si>
  <si>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</si>
  <si>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</si>
  <si>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</si>
  <si>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</si>
  <si>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</si>
  <si>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</si>
  <si>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</si>
  <si>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</si>
  <si>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</si>
  <si>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</si>
  <si>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</si>
  <si>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</si>
  <si>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</si>
  <si>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</si>
  <si>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</si>
  <si>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</si>
  <si>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</si>
  <si>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</si>
  <si>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</si>
  <si>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</si>
  <si>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</si>
  <si>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</si>
  <si>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</si>
  <si>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</si>
  <si>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</si>
  <si>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</si>
  <si>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</si>
  <si>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</si>
  <si>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</si>
  <si>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</si>
  <si>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</si>
  <si>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</si>
  <si>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</si>
  <si>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</si>
  <si>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</si>
  <si>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</si>
  <si>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</si>
  <si>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</si>
  <si>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</si>
  <si>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</si>
  <si>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</si>
  <si>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</si>
  <si>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</si>
  <si>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</si>
  <si>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</si>
  <si>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</si>
  <si>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</si>
  <si>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</si>
  <si>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</si>
  <si>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</si>
  <si>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</si>
  <si>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</si>
  <si>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</si>
  <si>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</si>
  <si>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</si>
  <si>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</si>
  <si>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</si>
  <si>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</si>
  <si>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</si>
  <si>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</si>
  <si>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</si>
  <si>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</si>
  <si>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</si>
  <si>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</si>
  <si>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</si>
  <si>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</si>
  <si>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</si>
  <si>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</si>
  <si>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</si>
  <si>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</si>
  <si>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</si>
  <si>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</si>
  <si>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</si>
  <si>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</si>
  <si>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</si>
  <si>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</si>
  <si>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</si>
  <si>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</si>
  <si>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</si>
  <si>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</si>
  <si>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</si>
  <si>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</si>
  <si>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</si>
  <si>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</si>
  <si>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</si>
  <si>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</si>
  <si>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</si>
  <si>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</si>
  <si>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</si>
  <si>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</si>
  <si>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</si>
  <si>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</si>
  <si>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</si>
  <si>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</si>
  <si>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</si>
  <si>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</si>
  <si>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</si>
  <si>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</si>
  <si>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</si>
  <si>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</si>
  <si>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</si>
  <si>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</si>
  <si>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</si>
  <si>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</si>
  <si>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</si>
  <si>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</si>
  <si>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</si>
  <si>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</si>
  <si>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</si>
  <si>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</si>
  <si>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</si>
  <si>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</si>
  <si>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</si>
  <si>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</si>
  <si>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</si>
  <si>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</si>
  <si>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</si>
  <si>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</si>
  <si>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</si>
  <si>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</si>
  <si>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</si>
  <si>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</si>
  <si>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</si>
  <si>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</si>
  <si>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</si>
  <si>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</si>
  <si>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</si>
  <si>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</si>
  <si>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</si>
  <si>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</si>
  <si>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</si>
  <si>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</si>
  <si>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</si>
  <si>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</si>
  <si>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</si>
  <si>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</si>
  <si>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</si>
  <si>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</si>
  <si>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</si>
  <si>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</si>
  <si>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</si>
  <si>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</si>
  <si>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</si>
  <si>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</si>
  <si>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</si>
  <si>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</si>
  <si>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</si>
  <si>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</si>
  <si>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</si>
  <si>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</si>
  <si>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</si>
  <si>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</si>
  <si>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</si>
  <si>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</si>
  <si>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</si>
  <si>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</si>
  <si>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</si>
  <si>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</si>
  <si>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</si>
  <si>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</si>
  <si>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</si>
  <si>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</si>
  <si>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</si>
  <si>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</si>
  <si>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</si>
  <si>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</si>
  <si>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</si>
  <si>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</si>
  <si>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</si>
  <si>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</si>
  <si>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</si>
  <si>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</si>
  <si>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</si>
  <si>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</si>
  <si>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</si>
  <si>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</si>
  <si>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</si>
  <si>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</si>
  <si>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</si>
  <si>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</si>
  <si>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</si>
  <si>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</si>
  <si>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</si>
  <si>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</si>
  <si>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</si>
  <si>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</si>
  <si>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</si>
  <si>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</si>
  <si>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</si>
  <si>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</si>
  <si>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</si>
  <si>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</si>
  <si>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</si>
  <si>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</si>
  <si>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</si>
  <si>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</si>
  <si>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</si>
  <si>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</si>
  <si>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</si>
  <si>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</si>
  <si>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</si>
  <si>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</si>
  <si>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</si>
  <si>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</si>
  <si>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</si>
  <si>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</si>
  <si>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</si>
  <si>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</si>
  <si>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</si>
  <si>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</si>
  <si>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</si>
  <si>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</si>
  <si>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</si>
  <si>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</si>
  <si>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</si>
  <si>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</si>
  <si>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</si>
  <si>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</si>
  <si>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</si>
  <si>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</si>
  <si>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</si>
  <si>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</si>
  <si>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</si>
  <si>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</si>
  <si>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</si>
  <si>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</si>
  <si>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</si>
  <si>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</si>
  <si>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</si>
  <si>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</si>
  <si>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</si>
  <si>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</si>
  <si>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</si>
  <si>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</si>
  <si>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</si>
  <si>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</si>
  <si>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</si>
  <si>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</si>
  <si>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</si>
  <si>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</si>
  <si>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</si>
  <si>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</si>
  <si>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</si>
  <si>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</si>
  <si>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</si>
  <si>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</si>
  <si>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</si>
  <si>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</si>
  <si>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</si>
  <si>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</si>
  <si>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</si>
  <si>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</si>
  <si>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</si>
  <si>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</si>
  <si>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</si>
  <si>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</si>
  <si>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</si>
  <si>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</si>
  <si>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</si>
  <si>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</si>
  <si>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</si>
  <si>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</si>
  <si>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</si>
  <si>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</si>
  <si>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</si>
  <si>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</si>
  <si>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</si>
  <si>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</si>
  <si>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</si>
  <si>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</si>
  <si>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</si>
  <si>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</si>
  <si>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</si>
  <si>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</si>
  <si>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</si>
  <si>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</si>
  <si>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</si>
  <si>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</si>
  <si>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</si>
  <si>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</si>
  <si>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</si>
  <si>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</si>
  <si>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</si>
  <si>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</si>
  <si>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</si>
  <si>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</si>
  <si>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</si>
  <si>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</si>
  <si>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</si>
  <si>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</si>
  <si>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</si>
  <si>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</si>
  <si>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</si>
  <si>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</si>
  <si>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</si>
  <si>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</si>
  <si>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</si>
  <si>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</si>
  <si>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</si>
  <si>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</si>
  <si>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</si>
  <si>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</si>
  <si>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</si>
  <si>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</si>
  <si>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</si>
  <si>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</si>
  <si>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</si>
  <si>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</si>
  <si>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</si>
  <si>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</si>
  <si>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</si>
  <si>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</si>
  <si>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</si>
  <si>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</si>
  <si>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</si>
  <si>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</si>
  <si>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</si>
  <si>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</si>
  <si>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</si>
  <si>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</si>
  <si>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</si>
  <si>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</si>
  <si>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</si>
  <si>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</si>
  <si>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</si>
  <si>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</si>
  <si>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</si>
  <si>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</si>
  <si>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</si>
  <si>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</si>
  <si>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</si>
  <si>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</si>
  <si>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</si>
  <si>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</si>
  <si>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</si>
  <si>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</si>
  <si>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</si>
  <si>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</si>
  <si>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</si>
  <si>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</si>
  <si>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</si>
  <si>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</si>
  <si>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</si>
  <si>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</si>
  <si>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</si>
  <si>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</si>
  <si>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</si>
  <si>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</si>
  <si>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</si>
  <si>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</si>
  <si>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</si>
  <si>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</si>
  <si>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</si>
  <si>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</si>
  <si>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</si>
  <si>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</si>
  <si>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</si>
  <si>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</si>
  <si>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</si>
  <si>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</si>
  <si>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</si>
  <si>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</si>
  <si>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</si>
  <si>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</si>
  <si>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</si>
  <si>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</si>
  <si>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</si>
  <si>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</si>
  <si>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</si>
  <si>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</si>
  <si>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</si>
  <si>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</si>
  <si>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</si>
  <si>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</si>
  <si>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</si>
  <si>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</si>
  <si>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</si>
  <si>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</si>
  <si>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</si>
  <si>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</si>
  <si>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</si>
  <si>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</si>
  <si>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</si>
  <si>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</si>
  <si>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</si>
  <si>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</si>
  <si>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</si>
  <si>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</si>
  <si>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</si>
  <si>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</si>
  <si>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</si>
  <si>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</si>
  <si>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</si>
  <si>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</si>
  <si>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</si>
  <si>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</si>
  <si>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</si>
  <si>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</si>
  <si>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</si>
  <si>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</si>
  <si>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</si>
  <si>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</si>
  <si>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</si>
  <si>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</si>
  <si>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</si>
  <si>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</si>
  <si>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</si>
  <si>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</si>
  <si>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</si>
  <si>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</si>
  <si>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</si>
  <si>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</si>
  <si>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</si>
  <si>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</si>
  <si>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</si>
  <si>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</si>
  <si>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</si>
  <si>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</si>
  <si>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</si>
  <si>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</si>
  <si>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</si>
  <si>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</si>
  <si>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</si>
  <si>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</si>
  <si>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</si>
  <si>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</si>
  <si>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</si>
  <si>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</si>
  <si>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</si>
  <si>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</si>
  <si>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</si>
  <si>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</si>
  <si>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</si>
  <si>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</si>
  <si>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</si>
  <si>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</si>
  <si>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</si>
  <si>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</si>
  <si>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</si>
  <si>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</si>
  <si>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</si>
  <si>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</si>
  <si>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</si>
  <si>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</si>
  <si>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</si>
  <si>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</si>
  <si>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</si>
  <si>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</si>
  <si>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</si>
  <si>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</si>
  <si>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</si>
  <si>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</si>
  <si>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</si>
  <si>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</si>
  <si>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</si>
  <si>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</si>
  <si>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</si>
  <si>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</si>
  <si>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</si>
  <si>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</si>
  <si>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</si>
  <si>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</si>
  <si>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</si>
  <si>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</si>
  <si>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</si>
  <si>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</si>
  <si>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</si>
  <si>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</si>
  <si>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</si>
  <si>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</si>
  <si>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</si>
  <si>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</si>
  <si>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</si>
  <si>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</si>
  <si>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</si>
  <si>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</si>
  <si>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</si>
  <si>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</si>
  <si>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</si>
  <si>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</si>
  <si>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</si>
  <si>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</si>
  <si>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</si>
  <si>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</si>
  <si>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</si>
  <si>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</si>
  <si>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</si>
  <si>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</si>
  <si>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</si>
  <si>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</si>
  <si>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</si>
  <si>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</si>
  <si>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</si>
  <si>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</si>
  <si>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</si>
  <si>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</si>
  <si>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</si>
  <si>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</si>
  <si>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</si>
  <si>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</si>
  <si>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</si>
  <si>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</si>
  <si>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</si>
  <si>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</si>
  <si>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</si>
  <si>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</si>
  <si>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</si>
  <si>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</si>
  <si>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</si>
  <si>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</si>
  <si>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</si>
  <si>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</si>
  <si>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</si>
  <si>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</si>
  <si>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</si>
  <si>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</si>
  <si>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</si>
  <si>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</si>
  <si>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</si>
  <si>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</si>
  <si>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</si>
  <si>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</si>
  <si>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</si>
  <si>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</si>
  <si>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</si>
  <si>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</si>
  <si>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</si>
  <si>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</si>
  <si>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</si>
  <si>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</si>
  <si>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</si>
  <si>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</si>
  <si>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</si>
  <si>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</si>
  <si>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</si>
  <si>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</si>
  <si>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</si>
  <si>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</si>
  <si>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</si>
  <si>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</si>
  <si>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</si>
  <si>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</si>
  <si>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</si>
  <si>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</si>
  <si>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</si>
  <si>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</si>
  <si>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</si>
  <si>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</si>
  <si>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</si>
  <si>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</si>
  <si>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</si>
  <si>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</si>
  <si>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</si>
  <si>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</si>
  <si>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</si>
  <si>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</si>
  <si>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</si>
  <si>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</si>
  <si>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</si>
  <si>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</si>
  <si>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</si>
  <si>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</si>
  <si>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</si>
  <si>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</si>
  <si>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</si>
  <si>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</si>
  <si>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</si>
  <si>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</si>
  <si>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</si>
  <si>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</si>
  <si>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</si>
  <si>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</si>
  <si>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</si>
  <si>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</si>
  <si>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</si>
  <si>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</si>
  <si>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</si>
  <si>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</si>
  <si>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</si>
  <si>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</si>
  <si>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</si>
  <si>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</si>
  <si>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</si>
  <si>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</si>
  <si>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</si>
  <si>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</si>
  <si>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</si>
  <si>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</si>
  <si>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</si>
  <si>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</si>
  <si>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</si>
  <si>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</si>
  <si>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</si>
  <si>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</si>
  <si>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</si>
  <si>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</si>
  <si>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</si>
  <si>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</si>
  <si>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</si>
  <si>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</si>
  <si>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</si>
  <si>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</si>
  <si>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</si>
  <si>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</si>
  <si>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</si>
  <si>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</si>
  <si>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</si>
  <si>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</si>
  <si>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</si>
  <si>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</si>
  <si>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</si>
  <si>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</si>
  <si>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</si>
  <si>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</si>
  <si>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</si>
  <si>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</si>
  <si>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</si>
  <si>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</si>
  <si>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</si>
  <si>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</si>
  <si>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</si>
  <si>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</si>
  <si>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</si>
  <si>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</si>
  <si>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</si>
  <si>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</si>
  <si>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</si>
  <si>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</si>
  <si>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</si>
  <si>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</si>
  <si>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</si>
  <si>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</si>
  <si>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</si>
  <si>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</si>
  <si>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</si>
  <si>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</si>
  <si>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</si>
  <si>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</si>
  <si>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</si>
  <si>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</si>
  <si>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</si>
  <si>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</si>
  <si>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</si>
  <si>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</si>
  <si>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</si>
  <si>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</si>
  <si>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</si>
  <si>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</si>
  <si>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</si>
  <si>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</si>
  <si>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</si>
  <si>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</si>
  <si>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</si>
  <si>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</si>
  <si>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</si>
  <si>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</si>
  <si>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</si>
  <si>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</si>
  <si>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</si>
  <si>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</si>
  <si>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</si>
  <si>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</si>
  <si>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</si>
  <si>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</si>
  <si>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</si>
  <si>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</si>
  <si>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</si>
  <si>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</si>
  <si>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</si>
  <si>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</si>
  <si>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</si>
  <si>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</si>
  <si>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</si>
  <si>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</si>
  <si>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</si>
  <si>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</si>
  <si>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</si>
  <si>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</si>
  <si>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</si>
  <si>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</si>
  <si>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</si>
  <si>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</si>
  <si>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</si>
  <si>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</si>
  <si>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</si>
  <si>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</si>
  <si>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</si>
  <si>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</si>
  <si>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</si>
  <si>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</si>
  <si>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</si>
  <si>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</si>
  <si>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</si>
  <si>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</si>
  <si>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</si>
  <si>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</si>
  <si>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</si>
  <si>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</si>
  <si>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</si>
  <si>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</si>
  <si>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</si>
  <si>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</si>
  <si>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</si>
  <si>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</si>
  <si>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</si>
  <si>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</si>
  <si>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</si>
  <si>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</si>
  <si>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</si>
  <si>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</si>
  <si>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</si>
  <si>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</si>
  <si>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</si>
  <si>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</si>
  <si>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</si>
  <si>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</si>
  <si>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</si>
  <si>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</si>
  <si>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</si>
  <si>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</si>
  <si>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</si>
  <si>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</si>
  <si>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</si>
  <si>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</si>
  <si>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</si>
  <si>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</si>
  <si>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</si>
  <si>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</si>
  <si>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</si>
  <si>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</si>
  <si>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</si>
  <si>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</si>
  <si>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</si>
  <si>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</si>
  <si>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</si>
  <si>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</si>
  <si>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</si>
  <si>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</si>
  <si>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</si>
  <si>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</si>
  <si>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</si>
  <si>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</si>
  <si>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</si>
  <si>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</si>
  <si>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</si>
  <si>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</si>
  <si>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</si>
  <si>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</si>
  <si>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</si>
  <si>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</si>
  <si>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</si>
  <si>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</si>
  <si>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</si>
  <si>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</si>
  <si>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</si>
  <si>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</si>
  <si>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</si>
  <si>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</si>
  <si>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</si>
  <si>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</si>
  <si>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</si>
  <si>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</si>
  <si>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</si>
  <si>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</si>
  <si>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</si>
  <si>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</si>
  <si>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</si>
  <si>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</si>
  <si>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</si>
  <si>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</si>
  <si>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</si>
  <si>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</si>
  <si>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</si>
  <si>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</si>
  <si>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</si>
  <si>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</si>
  <si>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</si>
  <si>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</si>
  <si>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</si>
  <si>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</si>
  <si>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</si>
  <si>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</si>
  <si>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</si>
  <si>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</si>
  <si>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</si>
  <si>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</si>
  <si>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</si>
  <si>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</si>
  <si>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</si>
  <si>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</si>
  <si>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</si>
  <si>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</si>
  <si>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</si>
  <si>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</si>
  <si>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</si>
  <si>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</si>
  <si>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</si>
  <si>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</si>
  <si>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</si>
  <si>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</si>
  <si>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</si>
  <si>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</si>
  <si>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</si>
  <si>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</si>
  <si>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</si>
  <si>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</si>
  <si>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</si>
  <si>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</si>
  <si>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</si>
  <si>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</si>
  <si>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</si>
  <si>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</si>
  <si>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</si>
  <si>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</si>
  <si>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</si>
  <si>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</si>
  <si>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</si>
  <si>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</si>
  <si>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</si>
  <si>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</si>
  <si>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</si>
  <si>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</si>
  <si>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</si>
  <si>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</si>
  <si>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</si>
  <si>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</si>
  <si>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</si>
  <si>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</si>
  <si>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</si>
  <si>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</si>
  <si>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</si>
  <si>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</si>
  <si>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</si>
  <si>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</si>
  <si>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</si>
  <si>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</si>
  <si>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</si>
  <si>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</si>
  <si>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</si>
  <si>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</si>
  <si>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</si>
  <si>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</si>
  <si>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</si>
  <si>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</si>
  <si>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</si>
  <si>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</si>
  <si>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</si>
  <si>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</si>
  <si>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</si>
  <si>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</si>
  <si>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</si>
  <si>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</si>
  <si>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</si>
  <si>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</si>
  <si>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</si>
  <si>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</si>
  <si>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</si>
  <si>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</si>
  <si>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</si>
  <si>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</si>
  <si>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</si>
  <si>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</si>
  <si>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</si>
  <si>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</si>
  <si>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</si>
  <si>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</si>
  <si>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</si>
  <si>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</si>
  <si>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</si>
  <si>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</si>
  <si>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</si>
  <si>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</si>
  <si>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</si>
  <si>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</si>
  <si>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</si>
  <si>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</si>
  <si>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</si>
  <si>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</si>
  <si>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</si>
  <si>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</si>
  <si>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</si>
  <si>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</si>
  <si>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</si>
  <si>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</si>
  <si>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</si>
  <si>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</si>
  <si>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</si>
  <si>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</si>
  <si>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</si>
  <si>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</si>
  <si>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</si>
  <si>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</si>
  <si>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</si>
  <si>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</si>
  <si>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</si>
  <si>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</si>
  <si>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</si>
  <si>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</si>
  <si>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</si>
  <si>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</si>
  <si>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</si>
  <si>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</si>
  <si>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</si>
  <si>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</si>
  <si>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</si>
  <si>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</si>
  <si>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</si>
  <si>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</si>
  <si>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</si>
  <si>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</si>
  <si>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</si>
  <si>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</si>
  <si>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</si>
  <si>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</si>
  <si>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</si>
  <si>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</si>
  <si>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</si>
  <si>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</si>
  <si>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</si>
  <si>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</si>
  <si>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</si>
  <si>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</si>
  <si>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</si>
  <si>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</si>
  <si>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</si>
  <si>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</si>
  <si>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</si>
  <si>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</si>
  <si>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</si>
  <si>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</si>
  <si>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</si>
  <si>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</si>
  <si>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</si>
  <si>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</si>
  <si>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</si>
  <si>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</si>
  <si>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</si>
  <si>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</si>
  <si>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</si>
  <si>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</si>
  <si>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</si>
  <si>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</si>
  <si>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</si>
  <si>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</si>
  <si>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</si>
  <si>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</si>
  <si>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</si>
  <si>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</si>
  <si>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</si>
  <si>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</si>
  <si>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</si>
  <si>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</si>
  <si>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</si>
  <si>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</si>
  <si>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</si>
  <si>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</si>
  <si>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</si>
  <si>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</si>
  <si>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</si>
  <si>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</si>
  <si>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</si>
  <si>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</si>
  <si>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</si>
  <si>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</si>
  <si>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</si>
  <si>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</si>
  <si>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</si>
  <si>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</si>
  <si>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</si>
  <si>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</si>
  <si>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</si>
  <si>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</si>
  <si>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</si>
  <si>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</si>
  <si>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</si>
  <si>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</si>
  <si>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</si>
  <si>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</si>
  <si>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</si>
  <si>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</si>
  <si>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</si>
  <si>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</si>
  <si>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</si>
  <si>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</si>
  <si>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</si>
  <si>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</si>
  <si>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</si>
  <si>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</si>
  <si>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</si>
  <si>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</si>
  <si>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</si>
  <si>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</si>
  <si>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</si>
  <si>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</si>
  <si>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</si>
  <si>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</si>
  <si>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</si>
  <si>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</si>
  <si>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</si>
  <si>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</si>
  <si>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</si>
  <si>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</si>
  <si>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</si>
  <si>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</si>
  <si>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</si>
  <si>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</si>
  <si>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</si>
  <si>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</si>
  <si>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</si>
  <si>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</si>
  <si>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</si>
  <si>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</si>
  <si>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</si>
  <si>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</si>
  <si>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</si>
  <si>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</si>
  <si>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</si>
  <si>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</si>
  <si>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</si>
  <si>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</si>
  <si>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</si>
  <si>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</si>
  <si>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</si>
  <si>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</si>
  <si>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</si>
  <si>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</si>
  <si>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</si>
  <si>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</si>
  <si>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</si>
  <si>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</si>
  <si>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</si>
  <si>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</si>
  <si>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</si>
  <si>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</si>
  <si>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</si>
  <si>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</si>
  <si>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</si>
  <si>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</si>
  <si>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</si>
  <si>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</si>
  <si>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</si>
  <si>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</si>
  <si>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</si>
  <si>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</si>
  <si>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</si>
  <si>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</si>
  <si>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</si>
  <si>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</si>
  <si>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</si>
  <si>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</si>
  <si>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</si>
  <si>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</si>
  <si>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</si>
  <si>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</si>
  <si>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</si>
  <si>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</si>
  <si>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</si>
  <si>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</si>
  <si>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</si>
  <si>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</si>
  <si>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</si>
  <si>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</si>
  <si>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</si>
  <si>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</si>
  <si>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</si>
  <si>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</si>
  <si>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</si>
  <si>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</si>
  <si>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</si>
  <si>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</si>
  <si>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</si>
  <si>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</si>
  <si>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</si>
  <si>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</si>
  <si>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</si>
  <si>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</si>
  <si>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</si>
  <si>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</si>
  <si>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</si>
  <si>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</si>
  <si>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</si>
  <si>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</si>
  <si>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</si>
  <si>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</si>
  <si>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</si>
  <si>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</si>
  <si>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</si>
  <si>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</si>
  <si>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</si>
  <si>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</si>
  <si>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</si>
  <si>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</si>
  <si>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</si>
  <si>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</si>
  <si>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</si>
  <si>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</si>
  <si>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</si>
  <si>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</si>
  <si>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</si>
  <si>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</si>
  <si>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</si>
  <si>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</si>
  <si>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</si>
  <si>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</si>
  <si>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</si>
  <si>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</si>
  <si>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</si>
  <si>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</si>
  <si>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</si>
  <si>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</si>
  <si>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</si>
  <si>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</si>
  <si>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</si>
  <si>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</si>
  <si>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</si>
  <si>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</si>
  <si>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</si>
  <si>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</si>
  <si>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</si>
  <si>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</si>
  <si>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</si>
  <si>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</si>
  <si>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</si>
  <si>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</si>
  <si>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</si>
  <si>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</si>
  <si>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</si>
  <si>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</si>
  <si>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</si>
  <si>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</si>
  <si>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</si>
  <si>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</si>
  <si>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</si>
  <si>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</si>
  <si>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</si>
  <si>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</si>
  <si>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</si>
  <si>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</si>
  <si>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</si>
  <si>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</si>
  <si>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</si>
  <si>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</si>
  <si>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</si>
  <si>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</si>
  <si>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</si>
  <si>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</si>
  <si>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</si>
  <si>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</si>
  <si>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</si>
  <si>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</si>
  <si>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</si>
  <si>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</si>
  <si>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</si>
  <si>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</si>
  <si>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</si>
  <si>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</si>
  <si>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</si>
  <si>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</si>
  <si>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</si>
  <si>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</si>
  <si>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</si>
  <si>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</si>
  <si>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</si>
  <si>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</si>
  <si>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</si>
  <si>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</si>
  <si>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</si>
  <si>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</si>
  <si>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</si>
  <si>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</si>
  <si>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</si>
  <si>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</si>
  <si>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</si>
  <si>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</si>
  <si>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</si>
  <si>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</si>
  <si>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</si>
  <si>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</si>
  <si>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</si>
  <si>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</si>
  <si>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</si>
  <si>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</si>
  <si>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</si>
  <si>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</si>
  <si>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</si>
  <si>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</si>
  <si>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</si>
  <si>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</si>
  <si>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</si>
  <si>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</si>
  <si>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</si>
  <si>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</si>
  <si>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</si>
  <si>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</si>
  <si>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</si>
  <si>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</si>
  <si>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</si>
  <si>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</si>
  <si>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</si>
  <si>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</si>
  <si>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</si>
  <si>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</si>
  <si>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</si>
  <si>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</si>
  <si>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</si>
  <si>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</si>
  <si>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</si>
  <si>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</si>
  <si>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</si>
  <si>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</si>
  <si>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</si>
  <si>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</si>
  <si>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</si>
  <si>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</si>
  <si>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</si>
  <si>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</si>
  <si>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</si>
  <si>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</si>
  <si>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</si>
  <si>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</si>
  <si>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</si>
  <si>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</si>
  <si>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</si>
  <si>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</si>
  <si>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</si>
  <si>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</si>
  <si>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</si>
  <si>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</si>
  <si>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</si>
  <si>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</si>
  <si>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</si>
  <si>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</si>
  <si>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</si>
  <si>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</si>
  <si>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</si>
  <si>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</si>
  <si>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</si>
  <si>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</si>
  <si>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</si>
  <si>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</si>
  <si>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</si>
  <si>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</si>
  <si>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</si>
  <si>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</si>
  <si>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</si>
  <si>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</si>
  <si>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</si>
  <si>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</si>
  <si>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</si>
  <si>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</si>
  <si>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</si>
  <si>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</si>
  <si>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</si>
  <si>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</si>
  <si>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</si>
  <si>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</si>
  <si>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</si>
  <si>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</si>
  <si>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</si>
  <si>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</si>
  <si>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</si>
  <si>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</si>
  <si>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</si>
  <si>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</si>
  <si>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</si>
  <si>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</si>
  <si>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</si>
  <si>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</si>
  <si>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</si>
  <si>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</si>
  <si>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</si>
  <si>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</si>
  <si>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</si>
  <si>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</si>
  <si>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</si>
  <si>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</si>
  <si>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</si>
  <si>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</si>
  <si>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</si>
  <si>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</si>
  <si>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</si>
  <si>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</si>
  <si>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</si>
  <si>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</si>
  <si>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</si>
  <si>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</si>
  <si>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</si>
  <si>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</si>
  <si>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</si>
  <si>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</si>
  <si>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</si>
  <si>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</si>
  <si>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</si>
  <si>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</si>
  <si>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</si>
  <si>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</si>
  <si>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</si>
  <si>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</si>
  <si>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</si>
  <si>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</si>
  <si>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</si>
  <si>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</si>
  <si>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</si>
  <si>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</si>
  <si>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</si>
  <si>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</si>
  <si>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</si>
  <si>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</si>
  <si>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</si>
  <si>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</si>
  <si>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</si>
  <si>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</si>
  <si>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</si>
  <si>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</si>
  <si>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</si>
  <si>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</si>
  <si>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</si>
  <si>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</si>
  <si>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</si>
  <si>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</si>
  <si>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</si>
  <si>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</si>
  <si>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</si>
  <si>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</si>
  <si>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</si>
  <si>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</si>
  <si>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</si>
  <si>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</si>
  <si>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</si>
  <si>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</si>
  <si>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</si>
  <si>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</si>
  <si>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</si>
  <si>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</si>
  <si>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</si>
  <si>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</si>
  <si>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</si>
  <si>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</si>
  <si>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</si>
  <si>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</si>
  <si>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</si>
  <si>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</si>
  <si>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</si>
  <si>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</si>
  <si>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</si>
  <si>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</si>
  <si>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</si>
  <si>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</si>
  <si>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</si>
  <si>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</si>
  <si>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</si>
  <si>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</si>
  <si>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</si>
  <si>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</si>
  <si>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</si>
  <si>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</si>
  <si>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</si>
  <si>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</si>
  <si>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</si>
  <si>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</si>
  <si>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</si>
  <si>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</si>
  <si>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</si>
  <si>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</si>
  <si>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</si>
  <si>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</si>
  <si>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</si>
  <si>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</si>
  <si>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</si>
  <si>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</si>
  <si>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</si>
  <si>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</si>
  <si>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</si>
  <si>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</si>
  <si>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</si>
  <si>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</si>
  <si>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</si>
  <si>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</si>
  <si>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</si>
  <si>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</si>
  <si>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</si>
  <si>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</si>
  <si>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</si>
  <si>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</si>
  <si>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</si>
  <si>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</si>
  <si>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</si>
  <si>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</si>
  <si>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</si>
  <si>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</si>
  <si>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</si>
  <si>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</si>
  <si>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</si>
  <si>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</si>
  <si>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</si>
  <si>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</si>
  <si>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</si>
  <si>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</si>
  <si>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</si>
  <si>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</si>
  <si>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</si>
  <si>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</si>
  <si>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</si>
  <si>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</si>
  <si>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</si>
  <si>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</si>
  <si>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</si>
  <si>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</si>
  <si>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</si>
  <si>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</si>
  <si>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</si>
  <si>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</si>
  <si>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</si>
  <si>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</si>
  <si>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</si>
  <si>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</si>
  <si>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</si>
  <si>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</si>
  <si>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</si>
  <si>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</si>
  <si>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</si>
  <si>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</si>
  <si>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</si>
  <si>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</si>
  <si>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</si>
  <si>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</si>
  <si>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</si>
  <si>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</si>
  <si>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</si>
  <si>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</si>
  <si>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</si>
  <si>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</si>
  <si>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</si>
  <si>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</si>
  <si>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</si>
  <si>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</si>
  <si>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</si>
  <si>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</si>
  <si>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</si>
  <si>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</si>
  <si>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</si>
  <si>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</si>
  <si>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</si>
  <si>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</si>
  <si>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</si>
  <si>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</si>
  <si>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</si>
  <si>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</si>
  <si>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</si>
  <si>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</si>
  <si>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</si>
  <si>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</si>
  <si>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</si>
  <si>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</si>
  <si>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</si>
  <si>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</si>
  <si>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</si>
  <si>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</si>
  <si>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</si>
  <si>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</si>
  <si>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</si>
  <si>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</si>
  <si>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</si>
  <si>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</si>
  <si>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</si>
  <si>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</si>
  <si>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</si>
  <si>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</si>
  <si>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</si>
  <si>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</si>
  <si>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</si>
  <si>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</si>
  <si>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</si>
  <si>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</si>
  <si>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</si>
  <si>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</si>
  <si>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</si>
  <si>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</si>
  <si>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</si>
  <si>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</si>
  <si>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</si>
  <si>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</si>
  <si>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</si>
  <si>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</si>
  <si>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</si>
  <si>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</si>
  <si>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</si>
  <si>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</si>
  <si>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</si>
  <si>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</si>
  <si>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</si>
  <si>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</si>
  <si>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</si>
  <si>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</si>
  <si>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</si>
  <si>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</si>
  <si>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</si>
  <si>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</si>
  <si>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</si>
  <si>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</si>
  <si>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</si>
  <si>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</si>
  <si>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</si>
  <si>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</si>
  <si>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</si>
  <si>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</si>
  <si>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</si>
  <si>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</si>
  <si>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</si>
  <si>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</si>
  <si>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</si>
  <si>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</si>
  <si>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</si>
  <si>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</si>
  <si>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</si>
  <si>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</si>
  <si>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</si>
  <si>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</si>
  <si>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</si>
  <si>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</si>
  <si>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</si>
  <si>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</si>
  <si>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</si>
  <si>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</si>
  <si>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</si>
  <si>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</si>
  <si>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</si>
  <si>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</si>
  <si>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</si>
  <si>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</si>
  <si>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</si>
  <si>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</si>
  <si>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</si>
  <si>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</si>
  <si>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</si>
  <si>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</si>
  <si>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</si>
  <si>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</si>
  <si>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</si>
  <si>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</si>
  <si>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</si>
  <si>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</si>
  <si>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</si>
  <si>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</si>
  <si>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</si>
  <si>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</si>
  <si>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</si>
  <si>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</si>
  <si>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</si>
  <si>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</si>
  <si>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</si>
  <si>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</si>
  <si>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</si>
  <si>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</si>
  <si>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</si>
  <si>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</si>
  <si>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</si>
  <si>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</si>
  <si>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</si>
  <si>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</si>
  <si>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</si>
  <si>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</si>
  <si>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</si>
  <si>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</si>
  <si>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</si>
  <si>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</si>
  <si>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</si>
  <si>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</si>
  <si>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</si>
  <si>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</si>
  <si>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</si>
  <si>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</si>
  <si>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</si>
  <si>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</si>
  <si>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</si>
  <si>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</si>
  <si>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</si>
  <si>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</si>
  <si>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</si>
  <si>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</si>
  <si>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</si>
  <si>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</si>
  <si>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</si>
  <si>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</si>
  <si>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</si>
  <si>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</si>
  <si>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</si>
  <si>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</si>
  <si>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</si>
  <si>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</si>
  <si>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</si>
  <si>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</si>
  <si>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</si>
  <si>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</si>
  <si>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</si>
  <si>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</si>
  <si>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</si>
  <si>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</si>
  <si>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</si>
  <si>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</si>
  <si>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</si>
  <si>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</si>
  <si>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</si>
  <si>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</si>
  <si>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</si>
  <si>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</si>
  <si>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</si>
  <si>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</si>
  <si>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</si>
  <si>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</si>
  <si>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</si>
  <si>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</si>
  <si>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</si>
  <si>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</si>
  <si>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</si>
  <si>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</si>
  <si>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</si>
  <si>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</si>
  <si>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</si>
  <si>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</si>
  <si>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</si>
  <si>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</si>
  <si>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</si>
  <si>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</si>
  <si>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</si>
  <si>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</si>
  <si>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</si>
  <si>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</si>
  <si>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</si>
  <si>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</si>
  <si>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</si>
  <si>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</si>
  <si>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</si>
  <si>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</si>
  <si>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</si>
  <si>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</si>
  <si>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</si>
  <si>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</si>
  <si>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</si>
  <si>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</si>
  <si>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</si>
  <si>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</si>
  <si>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</si>
  <si>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</si>
  <si>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</si>
  <si>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</si>
  <si>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</si>
  <si>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</si>
  <si>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</si>
  <si>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</si>
  <si>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</si>
  <si>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</si>
  <si>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</si>
  <si>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</si>
  <si>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</si>
  <si>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</si>
  <si>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</si>
  <si>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</si>
  <si>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</si>
  <si>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</si>
  <si>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</si>
  <si>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</si>
  <si>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</si>
  <si>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</si>
  <si>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</si>
  <si>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</si>
  <si>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</si>
  <si>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</si>
  <si>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</si>
  <si>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</si>
  <si>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</si>
  <si>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</si>
  <si>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</si>
  <si>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</si>
  <si>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</si>
  <si>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</si>
  <si>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</si>
  <si>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</si>
  <si>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</si>
  <si>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</si>
  <si>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</si>
  <si>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</si>
  <si>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</si>
  <si>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</si>
  <si>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</si>
  <si>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</si>
  <si>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</si>
  <si>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</si>
  <si>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</si>
  <si>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</si>
  <si>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</si>
  <si>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</si>
  <si>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</si>
  <si>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</si>
  <si>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</si>
  <si>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</si>
  <si>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</si>
  <si>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</si>
  <si>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</si>
  <si>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</si>
  <si>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</si>
  <si>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</si>
  <si>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</si>
  <si>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</si>
  <si>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</si>
  <si>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</si>
  <si>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</si>
  <si>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</si>
  <si>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</si>
  <si>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</si>
  <si>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</si>
  <si>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</si>
  <si>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</si>
  <si>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</si>
  <si>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</si>
  <si>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</si>
  <si>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</si>
  <si>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</si>
  <si>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</si>
  <si>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</si>
  <si>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</si>
  <si>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</si>
  <si>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</si>
  <si>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</si>
  <si>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</si>
  <si>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</si>
  <si>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</si>
  <si>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</si>
  <si>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</si>
  <si>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</si>
  <si>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</si>
  <si>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</si>
  <si>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</si>
  <si>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</si>
  <si>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</si>
  <si>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</si>
  <si>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</si>
  <si>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</si>
  <si>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</si>
  <si>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</si>
  <si>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</si>
  <si>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</si>
  <si>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</si>
  <si>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</si>
  <si>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</si>
  <si>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</si>
  <si>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</si>
  <si>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</si>
  <si>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</si>
  <si>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</si>
  <si>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</si>
  <si>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</si>
  <si>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</si>
  <si>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</si>
  <si>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</si>
  <si>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</si>
  <si>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</si>
  <si>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</si>
  <si>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</si>
  <si>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</si>
  <si>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</si>
  <si>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</si>
  <si>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</si>
  <si>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</si>
  <si>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</si>
  <si>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</si>
  <si>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</si>
  <si>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</si>
  <si>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</si>
  <si>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</si>
  <si>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</si>
  <si>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</si>
  <si>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</si>
  <si>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</si>
  <si>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</si>
  <si>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</si>
  <si>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</si>
  <si>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</si>
  <si>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</si>
  <si>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</si>
  <si>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</si>
  <si>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</si>
  <si>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</si>
  <si>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</si>
  <si>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</si>
  <si>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</si>
  <si>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</si>
  <si>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</si>
  <si>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</si>
  <si>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</si>
  <si>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</si>
  <si>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</si>
  <si>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</si>
  <si>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</si>
  <si>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</si>
  <si>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</si>
  <si>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</si>
  <si>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</si>
  <si>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</si>
  <si>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</si>
  <si>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</si>
  <si>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</si>
  <si>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</si>
  <si>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</si>
  <si>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</si>
  <si>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</si>
  <si>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</si>
  <si>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</si>
  <si>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</si>
  <si>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</si>
  <si>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</si>
  <si>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</si>
  <si>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</si>
  <si>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</si>
  <si>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</si>
  <si>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</si>
  <si>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</si>
  <si>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</si>
  <si>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</si>
  <si>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</si>
  <si>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</si>
  <si>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</si>
  <si>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</si>
  <si>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</si>
  <si>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</si>
  <si>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</si>
  <si>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</si>
  <si>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</si>
  <si>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</si>
  <si>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</si>
  <si>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</si>
  <si>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</si>
  <si>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</si>
  <si>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</si>
  <si>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</si>
  <si>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</si>
  <si>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</si>
  <si>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</si>
  <si>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</si>
  <si>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</si>
  <si>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</si>
  <si>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</si>
  <si>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</si>
  <si>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</si>
  <si>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</si>
  <si>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</si>
  <si>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</si>
  <si>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</si>
  <si>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</si>
  <si>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</si>
  <si>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</si>
  <si>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</si>
  <si>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</si>
  <si>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</si>
  <si>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</si>
  <si>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</si>
  <si>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</si>
  <si>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</si>
  <si>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</si>
  <si>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</si>
  <si>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</si>
  <si>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</si>
  <si>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</si>
  <si>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</si>
  <si>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</si>
  <si>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</si>
  <si>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</si>
  <si>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</si>
  <si>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</si>
  <si>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</si>
  <si>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</si>
  <si>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</si>
  <si>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</si>
  <si>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</si>
  <si>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</si>
  <si>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</si>
  <si>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</si>
  <si>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</si>
  <si>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</si>
  <si>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</si>
  <si>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</si>
  <si>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</si>
  <si>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</si>
  <si>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</si>
  <si>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</si>
  <si>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</si>
  <si>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</si>
  <si>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</si>
  <si>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</si>
  <si>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</si>
  <si>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</si>
  <si>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</si>
  <si>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</si>
  <si>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</si>
  <si>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</si>
  <si>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</si>
  <si>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</si>
  <si>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</si>
  <si>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</si>
  <si>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</si>
  <si>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</si>
  <si>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</si>
  <si>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</si>
  <si>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</si>
  <si>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</si>
  <si>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</si>
  <si>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</si>
  <si>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</si>
  <si>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</si>
  <si>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</si>
  <si>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</si>
  <si>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</si>
  <si>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</si>
  <si>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</si>
  <si>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</si>
  <si>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</si>
  <si>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</si>
  <si>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</si>
  <si>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</si>
  <si>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</si>
  <si>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</si>
  <si>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</si>
  <si>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</si>
  <si>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</si>
  <si>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</si>
  <si>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</si>
  <si>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</si>
  <si>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</si>
  <si>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</si>
  <si>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</si>
  <si>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</si>
  <si>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</si>
  <si>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</si>
  <si>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</si>
  <si>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</si>
  <si>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</si>
  <si>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</si>
  <si>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</si>
  <si>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</si>
  <si>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</si>
  <si>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</si>
  <si>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</si>
  <si>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</si>
  <si>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</si>
  <si>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</si>
  <si>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</si>
  <si>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</si>
  <si>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</si>
  <si>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</si>
  <si>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</si>
  <si>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</si>
  <si>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</si>
  <si>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</si>
  <si>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</si>
  <si>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</si>
  <si>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</si>
  <si>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</si>
  <si>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</si>
  <si>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</si>
  <si>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</si>
  <si>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</si>
  <si>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</si>
  <si>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</si>
  <si>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</si>
  <si>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</si>
  <si>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</si>
  <si>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</si>
  <si>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</si>
  <si>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</si>
  <si>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</si>
  <si>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</si>
  <si>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</si>
  <si>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</si>
  <si>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</si>
  <si>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</si>
  <si>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</si>
  <si>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</si>
  <si>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</si>
  <si>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</si>
  <si>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</si>
  <si>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</si>
  <si>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</si>
  <si>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</si>
  <si>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</si>
  <si>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</si>
  <si>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</si>
  <si>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</si>
  <si>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</si>
  <si>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</si>
  <si>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</si>
  <si>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</si>
  <si>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</si>
  <si>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</si>
  <si>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</si>
  <si>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</si>
  <si>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</si>
  <si>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</si>
  <si>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</si>
  <si>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</si>
  <si>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</si>
  <si>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</si>
  <si>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</si>
  <si>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</si>
  <si>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</si>
  <si>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</si>
  <si>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</si>
  <si>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</si>
  <si>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</si>
  <si>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</si>
  <si>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</si>
  <si>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</si>
  <si>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</si>
  <si>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</si>
  <si>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</si>
  <si>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</si>
  <si>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</si>
  <si>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</si>
  <si>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</si>
  <si>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</si>
  <si>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</si>
  <si>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</si>
  <si>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</si>
  <si>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</si>
  <si>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</si>
  <si>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</si>
  <si>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</si>
  <si>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</si>
  <si>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</si>
  <si>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</si>
  <si>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</si>
  <si>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</si>
  <si>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</si>
  <si>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</si>
  <si>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</si>
  <si>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</si>
  <si>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</si>
  <si>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</si>
  <si>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</si>
  <si>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</si>
  <si>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</si>
  <si>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</si>
  <si>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</si>
  <si>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</si>
  <si>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</si>
  <si>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</si>
  <si>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</si>
  <si>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</si>
  <si>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</si>
  <si>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</si>
  <si>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</si>
  <si>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</si>
  <si>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</si>
  <si>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</si>
  <si>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</si>
  <si>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</si>
  <si>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</si>
  <si>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</si>
  <si>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</si>
  <si>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</si>
  <si>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</si>
  <si>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</si>
  <si>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</si>
  <si>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</si>
  <si>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</si>
  <si>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</si>
  <si>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</si>
  <si>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</si>
  <si>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</si>
  <si>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</si>
  <si>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</si>
  <si>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</si>
  <si>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</si>
  <si>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</si>
  <si>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</si>
  <si>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</si>
  <si>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</si>
  <si>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</si>
  <si>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</si>
  <si>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</si>
  <si>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</si>
  <si>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</si>
  <si>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</si>
  <si>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</si>
  <si>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</si>
  <si>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</si>
  <si>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</si>
  <si>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</si>
  <si>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</si>
  <si>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</si>
  <si>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</si>
  <si>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</si>
  <si>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</si>
  <si>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</si>
  <si>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</si>
  <si>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</si>
  <si>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</si>
  <si>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</si>
  <si>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</si>
  <si>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</si>
  <si>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</si>
  <si>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</si>
  <si>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</si>
  <si>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</si>
  <si>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</si>
  <si>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</si>
  <si>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</si>
  <si>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</si>
  <si>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</si>
  <si>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</si>
  <si>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</si>
  <si>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</si>
  <si>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</si>
  <si>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</si>
  <si>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</si>
  <si>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</si>
  <si>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</si>
  <si>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</si>
  <si>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</si>
  <si>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</si>
  <si>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</si>
  <si>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</si>
  <si>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</si>
  <si>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</si>
  <si>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</si>
  <si>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</si>
  <si>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</si>
  <si>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</si>
  <si>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</si>
  <si>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</si>
  <si>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</si>
  <si>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</si>
  <si>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</si>
  <si>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</si>
  <si>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</si>
  <si>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</si>
  <si>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</si>
  <si>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</si>
  <si>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</si>
  <si>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</si>
  <si>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</si>
  <si>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</si>
  <si>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</si>
  <si>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</si>
  <si>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</si>
  <si>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</si>
  <si>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</si>
  <si>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</si>
  <si>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</si>
  <si>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</si>
  <si>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</si>
  <si>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</si>
  <si>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</si>
  <si>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</si>
  <si>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</si>
  <si>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</si>
  <si>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</si>
  <si>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</si>
  <si>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</si>
  <si>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</si>
  <si>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</si>
  <si>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</si>
  <si>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</si>
  <si>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</si>
  <si>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</si>
  <si>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</si>
  <si>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</si>
  <si>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</si>
  <si>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</si>
  <si>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</si>
  <si>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</si>
  <si>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</si>
  <si>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</si>
  <si>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</si>
  <si>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</si>
  <si>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</si>
  <si>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</si>
  <si>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</si>
  <si>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</si>
  <si>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</si>
  <si>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</si>
  <si>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</si>
  <si>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</si>
  <si>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</si>
  <si>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</si>
  <si>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</si>
  <si>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</si>
  <si>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</si>
  <si>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</si>
  <si>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</si>
  <si>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</si>
  <si>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</si>
  <si>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</si>
  <si>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</si>
  <si>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</si>
  <si>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</si>
  <si>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</si>
  <si>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</si>
  <si>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</si>
  <si>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</si>
  <si>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</si>
  <si>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</si>
  <si>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</si>
  <si>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</si>
  <si>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</si>
  <si>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</si>
  <si>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</si>
  <si>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</si>
  <si>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</si>
  <si>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</si>
  <si>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</si>
  <si>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</si>
  <si>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</si>
  <si>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</si>
  <si>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</si>
  <si>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</si>
  <si>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</si>
  <si>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</si>
  <si>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</si>
  <si>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</si>
  <si>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</si>
  <si>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</si>
  <si>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</si>
  <si>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</si>
  <si>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</si>
  <si>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</si>
  <si>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</si>
  <si>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</si>
  <si>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</si>
  <si>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</si>
  <si>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</si>
  <si>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</si>
  <si>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</si>
  <si>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</si>
  <si>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</si>
  <si>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</si>
  <si>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</si>
  <si>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</si>
  <si>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</si>
  <si>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</si>
  <si>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</si>
  <si>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</si>
  <si>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</si>
  <si>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</si>
  <si>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</si>
  <si>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</si>
  <si>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</si>
  <si>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</si>
  <si>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</si>
  <si>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</si>
  <si>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</si>
  <si>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</si>
  <si>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</si>
  <si>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</si>
  <si>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</si>
  <si>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</si>
  <si>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</si>
  <si>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</si>
  <si>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</si>
  <si>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</si>
  <si>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</si>
  <si>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</si>
  <si>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</si>
  <si>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</si>
  <si>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</si>
  <si>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</si>
  <si>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</si>
  <si>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</si>
  <si>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</si>
  <si>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</si>
  <si>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</si>
  <si>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</si>
  <si>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</si>
  <si>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</si>
  <si>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</si>
  <si>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</si>
  <si>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</si>
  <si>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</si>
  <si>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</si>
  <si>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</si>
  <si>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</si>
  <si>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</si>
  <si>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</si>
  <si>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</si>
  <si>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</si>
  <si>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</si>
  <si>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</si>
  <si>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</si>
  <si>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</si>
  <si>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</si>
  <si>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</si>
  <si>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</si>
  <si>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</si>
  <si>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</si>
  <si>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</si>
  <si>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</si>
  <si>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</si>
  <si>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</si>
  <si>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</si>
  <si>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</si>
  <si>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</si>
  <si>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</si>
  <si>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</si>
  <si>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</si>
  <si>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</si>
  <si>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</si>
  <si>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</si>
  <si>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</si>
  <si>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</si>
  <si>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</si>
  <si>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</si>
  <si>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</si>
  <si>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</si>
  <si>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</si>
  <si>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</si>
  <si>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</si>
  <si>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</si>
  <si>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</si>
  <si>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</si>
  <si>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</si>
  <si>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</si>
  <si>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</si>
  <si>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</si>
  <si>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</si>
  <si>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</si>
  <si>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</si>
  <si>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</si>
  <si>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</si>
  <si>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</si>
  <si>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</si>
  <si>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</si>
  <si>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</si>
  <si>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</si>
  <si>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</si>
  <si>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</si>
  <si>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</si>
  <si>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</si>
  <si>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</si>
  <si>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</si>
  <si>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</si>
  <si>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</si>
  <si>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</si>
  <si>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</si>
  <si>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</si>
  <si>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</si>
  <si>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</si>
  <si>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</si>
  <si>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</si>
  <si>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</si>
  <si>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</si>
  <si>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</si>
  <si>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B0012016</t>
  </si>
  <si>
    <t>vedenie účtu, banka</t>
  </si>
  <si>
    <t>VÚB banka</t>
  </si>
  <si>
    <t>201601</t>
  </si>
  <si>
    <t>BV0012016</t>
  </si>
  <si>
    <t>(01) - výber a príprava športových talentov (SR a zahraničie, celý rok 2016)</t>
  </si>
  <si>
    <t>František Bunta, office@softballslovakia.com, +421 905 294239</t>
  </si>
  <si>
    <t>Richard Bohunický, prezident SSA</t>
  </si>
  <si>
    <t>21602</t>
  </si>
  <si>
    <t>Poplatok medzinárodnej Európskej federácii ESF za účasť  reprezentácie SVK na ME do 22 rokov</t>
  </si>
  <si>
    <t>European Softball Federation</t>
  </si>
  <si>
    <t>poplatok banke</t>
  </si>
  <si>
    <t>B001216</t>
  </si>
  <si>
    <t>21601</t>
  </si>
  <si>
    <t xml:space="preserve"> Ročný členský poplatok 2016 medzinárodnej federácii ESF, podľa stanov a vnútorného poriadku ESF 350 na rok</t>
  </si>
  <si>
    <t>201602</t>
  </si>
  <si>
    <t>Dom športu s.r.o.</t>
  </si>
  <si>
    <t>Prenájom kancelárskych priestorov, Dom športu, kancelária SSA</t>
  </si>
  <si>
    <t>Mobilný internet poplatok za mesiac</t>
  </si>
  <si>
    <t>Slovak Telekom, a.s.</t>
  </si>
  <si>
    <t>21607</t>
  </si>
  <si>
    <t>Lopty WILSON pre št.reprezent.156 ks</t>
  </si>
  <si>
    <t>Česká softballová asociace</t>
  </si>
  <si>
    <t>21606</t>
  </si>
  <si>
    <t>Dom športu s.r.o. sídlo Slnečnicova 28</t>
  </si>
  <si>
    <t>Prenájom kancelárskych priestorov za 2/2016</t>
  </si>
  <si>
    <t>21605</t>
  </si>
  <si>
    <t>Mobilinternet 8.1.-7.2.2016</t>
  </si>
  <si>
    <t>Slovak Telekom,a.s.</t>
  </si>
  <si>
    <t>21604</t>
  </si>
  <si>
    <t>Konfederácia športových zväzov SR</t>
  </si>
  <si>
    <t>Poštovné služby v podateľni za 1/2016</t>
  </si>
  <si>
    <t>21603</t>
  </si>
  <si>
    <t>Účtovnícke služby podľa zmluvy za 1/2016</t>
  </si>
  <si>
    <t>Eleonóra Hudecová</t>
  </si>
  <si>
    <t>16ID01</t>
  </si>
  <si>
    <t>Bunta František</t>
  </si>
  <si>
    <t>B0022016</t>
  </si>
  <si>
    <t>B002216</t>
  </si>
  <si>
    <t>21608</t>
  </si>
  <si>
    <t>Obec Viničné</t>
  </si>
  <si>
    <t>Pracovná cesta                                                Názov: Sústredenie reprezentácie U22           Termín: 27-31.1.2016                                       Miesto: Bratislava, SR, Uherské Hradište, ČR  Spôsob dopravy: vlastné autá                         Počet vsštkých osôb: 22                                 - z toho tréneri 4                                              - športovci: 18</t>
  </si>
  <si>
    <t xml:space="preserve">Prenájom telocvične - mládežnícky turnaj        Názov akcie: mládežnícky turnaj                      Miesto: Viničné, SR                                          Termín: 12.3.2016                                            Počet všetkých osôb: 184                               - z toho športovcov: 149                                 - tréneri, organizátori, dobrovoľníci: </t>
  </si>
  <si>
    <t>16073</t>
  </si>
  <si>
    <t>12016</t>
  </si>
  <si>
    <t>16035</t>
  </si>
  <si>
    <t>2020160029</t>
  </si>
  <si>
    <t>7600233471</t>
  </si>
  <si>
    <t>16153</t>
  </si>
  <si>
    <t>2020160050</t>
  </si>
  <si>
    <t>7601191740</t>
  </si>
  <si>
    <t>160037</t>
  </si>
  <si>
    <t>161404</t>
  </si>
  <si>
    <t>22016</t>
  </si>
  <si>
    <t>2016005</t>
  </si>
  <si>
    <t>08.03.2016</t>
  </si>
  <si>
    <t>21611</t>
  </si>
  <si>
    <t>Prenájom kancelárskych priestorov za 3/2016</t>
  </si>
  <si>
    <t>17.03.2016</t>
  </si>
  <si>
    <t>21613</t>
  </si>
  <si>
    <t>mobilinternet 2-3/2016</t>
  </si>
  <si>
    <t>21610</t>
  </si>
  <si>
    <t>Poštovné služby v podateľni 2/2016</t>
  </si>
  <si>
    <t>21609</t>
  </si>
  <si>
    <t>21612</t>
  </si>
  <si>
    <t>01.03.2016</t>
  </si>
  <si>
    <t>09.03.2016</t>
  </si>
  <si>
    <t>Účtovnícke služby podľa zmluvy za 2/2016</t>
  </si>
  <si>
    <t>Zmluva SSA 1-2/2016</t>
  </si>
  <si>
    <t>29.03.2016</t>
  </si>
  <si>
    <t>30.03.2016</t>
  </si>
  <si>
    <t>31.03.2016</t>
  </si>
  <si>
    <t>B0032016</t>
  </si>
  <si>
    <t>32016</t>
  </si>
  <si>
    <t>32013</t>
  </si>
  <si>
    <t>2020160091</t>
  </si>
  <si>
    <t>7602099062</t>
  </si>
  <si>
    <t>160063</t>
  </si>
  <si>
    <t>161410</t>
  </si>
  <si>
    <t>11.04.2016</t>
  </si>
  <si>
    <t>21616</t>
  </si>
  <si>
    <t>Prenájom kancelárskych priestorov  4/2016</t>
  </si>
  <si>
    <t>19.04.2016</t>
  </si>
  <si>
    <t>21617</t>
  </si>
  <si>
    <t>mobil-internet 4/2016</t>
  </si>
  <si>
    <t>06.04.2016</t>
  </si>
  <si>
    <t>21615</t>
  </si>
  <si>
    <t>Poštovné služby v podateľni 3/2016</t>
  </si>
  <si>
    <t>01.04.2016</t>
  </si>
  <si>
    <t>21614</t>
  </si>
  <si>
    <t>Účtovnícke služby podľa zmluvy za 3/2016</t>
  </si>
  <si>
    <t>21618</t>
  </si>
  <si>
    <t>26.04.2016</t>
  </si>
  <si>
    <t>Zmluva SSA 3-4/2016</t>
  </si>
  <si>
    <t>13.04.2016</t>
  </si>
  <si>
    <t>27.04.2016</t>
  </si>
  <si>
    <t>30.04.2016</t>
  </si>
  <si>
    <t>B0042016</t>
  </si>
  <si>
    <t>poplatok banke intb</t>
  </si>
  <si>
    <t>16ID02</t>
  </si>
  <si>
    <t xml:space="preserve">Členský poplatok KŠZ-1.polrok 2016 </t>
  </si>
  <si>
    <t>42016</t>
  </si>
  <si>
    <t>2020160134</t>
  </si>
  <si>
    <t>7603107219</t>
  </si>
  <si>
    <t>160088</t>
  </si>
  <si>
    <t>161416</t>
  </si>
  <si>
    <t>06042016</t>
  </si>
  <si>
    <t>10.05.2016</t>
  </si>
  <si>
    <t>21622</t>
  </si>
  <si>
    <t>Nájomné kancelária 5/2016</t>
  </si>
  <si>
    <t>21623</t>
  </si>
  <si>
    <t>21624</t>
  </si>
  <si>
    <t>21625</t>
  </si>
  <si>
    <t>02.05.2016</t>
  </si>
  <si>
    <t>17.05.2016</t>
  </si>
  <si>
    <t>23.05.2016</t>
  </si>
  <si>
    <t>21619</t>
  </si>
  <si>
    <t>Websupport,s.r.o.</t>
  </si>
  <si>
    <t>Účtovnícke služby podľa zmluvy za 4/2016</t>
  </si>
  <si>
    <t>mobilinternet 5/2016</t>
  </si>
  <si>
    <t>The Hosting softball_1  od 5.6.-4.12.2016</t>
  </si>
  <si>
    <t>Doména softball.com  od 5.6.2015-5.6.2017</t>
  </si>
  <si>
    <t>09.05.2016</t>
  </si>
  <si>
    <t>21620</t>
  </si>
  <si>
    <t>Poštovné služby v podateľni 4/2016</t>
  </si>
  <si>
    <t>16ID04</t>
  </si>
  <si>
    <t>16ID05</t>
  </si>
  <si>
    <t>Borbély Dušan</t>
  </si>
  <si>
    <t>16ID06</t>
  </si>
  <si>
    <t>03.05.2016</t>
  </si>
  <si>
    <t>29.05.2016</t>
  </si>
  <si>
    <t>31.05.2016</t>
  </si>
  <si>
    <t>B0052016</t>
  </si>
  <si>
    <t>poplatok banke intb.</t>
  </si>
  <si>
    <t>poplatok banke/zahr.platba</t>
  </si>
  <si>
    <t>21621</t>
  </si>
  <si>
    <t>World Baseball Softball Confederation</t>
  </si>
  <si>
    <t>Členský poplatok 2016</t>
  </si>
  <si>
    <t>16ID03</t>
  </si>
  <si>
    <t>Rampáček Roman</t>
  </si>
  <si>
    <t>2020160177</t>
  </si>
  <si>
    <t>161422</t>
  </si>
  <si>
    <t>7604064190</t>
  </si>
  <si>
    <t>116060284</t>
  </si>
  <si>
    <t>116060283</t>
  </si>
  <si>
    <t>160115</t>
  </si>
  <si>
    <t>52016</t>
  </si>
  <si>
    <t>20155251</t>
  </si>
  <si>
    <t>Pracovná cesta                                                Názov: Sústredenie reprezentácie U22           Termín: 9.1.2016                                       Miesto: Brno, Česká republika               Spôsob dopravy: vlastné autá                         Počet všetkých osôb: 21                                 - z toho tréneri 3                                              - športovci: 18</t>
  </si>
  <si>
    <t>20160901</t>
  </si>
  <si>
    <t>20161402</t>
  </si>
  <si>
    <t>Pracovná cesta                                                Názov:Sústredenie reprezentácie U22           Termín: 14.2.2016                                       Miesto: Praha, Česká republika               Spôsob dopravy: vlastné autá                         Počet všetkých osôb: 19                                - z toho tréneri 3                                              - športovci: 16</t>
  </si>
  <si>
    <t>Pracovná cesta                                                Názov: Jarní turnaj Praha, reprezentácia U22          Termín: 2-3.4.2016                                       Miesto: Praha, Česká republika               Spôsob dopravy: vlastné autá                         Počet všetkých osôb: 20                                 - z toho tréneri 4                                              - športovci: 16</t>
  </si>
  <si>
    <t>20160304</t>
  </si>
  <si>
    <t>Pracovná cesta - reprezentácia kadetiek                                               Názov: Krčanda PONY league, medz.turnaj          Termín: 15-17.4.2016                                       Miesto: Praha, Česká republika               Spôsob dopravy: vlastné autá                         Počet všetkých osôb: 19                                 - z toho tréneri 3                                              - športovci: 16</t>
  </si>
  <si>
    <t>20160205</t>
  </si>
  <si>
    <t>28.06.2016</t>
  </si>
  <si>
    <t>21631</t>
  </si>
  <si>
    <t>Peter Slaninka PREZENT SLOVAKIA</t>
  </si>
  <si>
    <t>Vlajočky SR 50ks,nálepky SR 200ks</t>
  </si>
  <si>
    <t>09.06.2016</t>
  </si>
  <si>
    <t>21629</t>
  </si>
  <si>
    <t>Prenájom kancelárskych priestorov  6/2016</t>
  </si>
  <si>
    <t>20.06.2016</t>
  </si>
  <si>
    <t>21630</t>
  </si>
  <si>
    <t>mobil-internet 6/2016</t>
  </si>
  <si>
    <t>08.06.2016</t>
  </si>
  <si>
    <t>21628</t>
  </si>
  <si>
    <t>Poštovné služby v podateľni 5/2016</t>
  </si>
  <si>
    <t>01.06.2016</t>
  </si>
  <si>
    <t>21626</t>
  </si>
  <si>
    <t>21627</t>
  </si>
  <si>
    <t>Účtovnícke služby podľa zmluvy za 5/2016</t>
  </si>
  <si>
    <t>Zmluva SSA 5/2016</t>
  </si>
  <si>
    <t>17.06.2016</t>
  </si>
  <si>
    <t>30.06.2016</t>
  </si>
  <si>
    <t>B0062016</t>
  </si>
  <si>
    <t>242016</t>
  </si>
  <si>
    <t>2020160219</t>
  </si>
  <si>
    <t>7605022017</t>
  </si>
  <si>
    <t>160143</t>
  </si>
  <si>
    <t>161427</t>
  </si>
  <si>
    <t>201603</t>
  </si>
  <si>
    <t>62016</t>
  </si>
  <si>
    <t>20.07.2016</t>
  </si>
  <si>
    <t>21635</t>
  </si>
  <si>
    <t>Nájomné kancelária 7/2016</t>
  </si>
  <si>
    <t>21636</t>
  </si>
  <si>
    <t>21634</t>
  </si>
  <si>
    <t>21632</t>
  </si>
  <si>
    <t>21633</t>
  </si>
  <si>
    <t>B0072016</t>
  </si>
  <si>
    <t>mobilinternet 7/2016</t>
  </si>
  <si>
    <t>Poštovné služby v podateľni 6/2016</t>
  </si>
  <si>
    <t>Účtovnícke služby podľa zmluvy za 6/2016</t>
  </si>
  <si>
    <t>Bohemia Esox s.r.o.</t>
  </si>
  <si>
    <t>Pracovná cesta - reprezentácia U22                                               Názov: Majstrovstvá Európy U22          Termín: 2-9.7.2016                                       Miesto: Pardubice, Česká republika               Spôsob dopravy: vlastné autá                         Počet všetkých osôb: 20                                 - z toho tréneri 4                                              - športovci: 16</t>
  </si>
  <si>
    <t>72016</t>
  </si>
  <si>
    <t>2020160264</t>
  </si>
  <si>
    <t>7605980619</t>
  </si>
  <si>
    <t>160186</t>
  </si>
  <si>
    <t>161435</t>
  </si>
  <si>
    <t>2852016</t>
  </si>
</sst>
</file>

<file path=xl/styles.xml><?xml version="1.0" encoding="utf-8"?>
<styleSheet xmlns="http://schemas.openxmlformats.org/spreadsheetml/2006/main">
  <numFmts count="3">
    <numFmt numFmtId="164" formatCode="d/m/yy;@"/>
    <numFmt numFmtId="165" formatCode="dd/mm/yy;@"/>
    <numFmt numFmtId="166" formatCode="#\ ##0.00"/>
  </numFmts>
  <fonts count="56">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
      <sz val="9"/>
      <color indexed="0"/>
      <name val="Arial"/>
      <charset val="238"/>
    </font>
    <font>
      <sz val="8"/>
      <color indexed="0"/>
      <name val="Arial"/>
      <family val="2"/>
      <charset val="238"/>
    </font>
    <font>
      <sz val="9"/>
      <color indexed="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94">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4"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24" fillId="24" borderId="0" xfId="0" applyFont="1" applyFill="1" applyAlignment="1" applyProtection="1">
      <alignment horizontal="center" wrapText="1"/>
    </xf>
    <xf numFmtId="166" fontId="53" fillId="0" borderId="0" xfId="0" applyNumberFormat="1" applyFont="1" applyBorder="1" applyAlignment="1" applyProtection="1">
      <alignment horizontal="left" vertical="top" readingOrder="3"/>
    </xf>
    <xf numFmtId="166" fontId="54" fillId="0" borderId="0" xfId="0" applyNumberFormat="1" applyFont="1" applyBorder="1" applyAlignment="1" applyProtection="1">
      <alignment horizontal="left" vertical="top" readingOrder="3"/>
    </xf>
    <xf numFmtId="166" fontId="54" fillId="0" borderId="0" xfId="0" applyNumberFormat="1" applyFont="1" applyBorder="1" applyAlignment="1" applyProtection="1">
      <alignment horizontal="left" vertical="top" wrapText="1"/>
    </xf>
    <xf numFmtId="166" fontId="1" fillId="0" borderId="0" xfId="0" applyNumberFormat="1" applyFont="1" applyBorder="1" applyAlignment="1" applyProtection="1">
      <alignment horizontal="left" vertical="top" wrapText="1"/>
    </xf>
    <xf numFmtId="0" fontId="1" fillId="24" borderId="0" xfId="0" applyFont="1" applyFill="1" applyAlignment="1" applyProtection="1">
      <alignment wrapText="1"/>
      <protection locked="0"/>
    </xf>
    <xf numFmtId="4" fontId="1" fillId="24" borderId="0" xfId="0" applyNumberFormat="1" applyFont="1" applyFill="1" applyAlignment="1" applyProtection="1">
      <alignment wrapText="1"/>
      <protection locked="0"/>
    </xf>
    <xf numFmtId="0" fontId="25" fillId="24" borderId="0" xfId="0" applyFont="1" applyFill="1" applyAlignment="1" applyProtection="1">
      <alignment horizontal="center" wrapText="1"/>
    </xf>
    <xf numFmtId="4" fontId="3" fillId="24" borderId="0" xfId="0" applyNumberFormat="1" applyFont="1" applyFill="1" applyAlignment="1" applyProtection="1">
      <alignment wrapText="1"/>
    </xf>
    <xf numFmtId="0" fontId="0" fillId="24" borderId="0" xfId="0" applyFill="1" applyAlignment="1" applyProtection="1">
      <alignment wrapText="1"/>
    </xf>
    <xf numFmtId="0" fontId="0" fillId="24" borderId="0" xfId="0" applyFill="1" applyAlignment="1" applyProtection="1">
      <alignment horizontal="center" wrapText="1"/>
    </xf>
    <xf numFmtId="0" fontId="1" fillId="24" borderId="0" xfId="0" applyFont="1" applyFill="1" applyAlignment="1" applyProtection="1">
      <alignment wrapText="1"/>
    </xf>
    <xf numFmtId="2" fontId="54" fillId="0" borderId="0" xfId="0" applyNumberFormat="1" applyFont="1" applyBorder="1" applyAlignment="1" applyProtection="1">
      <alignment horizontal="right" vertical="top" readingOrder="3"/>
    </xf>
    <xf numFmtId="0" fontId="1" fillId="24" borderId="0" xfId="0" applyFont="1" applyFill="1" applyBorder="1" applyAlignment="1" applyProtection="1">
      <alignment vertical="top"/>
      <protection locked="0"/>
    </xf>
    <xf numFmtId="4" fontId="1" fillId="24" borderId="0" xfId="0" applyNumberFormat="1" applyFont="1" applyFill="1" applyBorder="1" applyAlignment="1" applyProtection="1">
      <alignment vertical="top" wrapText="1"/>
      <protection locked="0"/>
    </xf>
    <xf numFmtId="166" fontId="55" fillId="0" borderId="0" xfId="0" applyNumberFormat="1" applyFont="1" applyBorder="1" applyAlignment="1" applyProtection="1">
      <alignment horizontal="left" vertical="top" readingOrder="3"/>
    </xf>
    <xf numFmtId="2" fontId="54" fillId="0" borderId="0" xfId="0" applyNumberFormat="1" applyFont="1" applyBorder="1" applyAlignment="1" applyProtection="1">
      <alignment horizontal="right" vertical="top" wrapText="1"/>
    </xf>
    <xf numFmtId="166" fontId="1" fillId="0" borderId="0" xfId="0" applyNumberFormat="1" applyFont="1" applyBorder="1" applyAlignment="1" applyProtection="1">
      <alignment horizontal="left" vertical="top" readingOrder="3"/>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xf numFmtId="14" fontId="54" fillId="0" borderId="0" xfId="0" applyNumberFormat="1" applyFont="1" applyBorder="1" applyAlignment="1" applyProtection="1">
      <alignment horizontal="left" vertical="top" readingOrder="3"/>
    </xf>
    <xf numFmtId="2" fontId="55" fillId="0" borderId="0" xfId="0" applyNumberFormat="1" applyFont="1" applyBorder="1" applyAlignment="1" applyProtection="1">
      <alignment horizontal="right" vertical="top" readingOrder="3"/>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5">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71" t="s">
        <v>664</v>
      </c>
      <c r="D1" s="171"/>
    </row>
    <row r="2" spans="1:4" ht="13.5" thickBot="1">
      <c r="C2" s="66"/>
    </row>
    <row r="3" spans="1:4" ht="25.5">
      <c r="A3" s="60" t="s">
        <v>2594</v>
      </c>
      <c r="C3" s="167" t="s">
        <v>663</v>
      </c>
      <c r="D3" s="168"/>
    </row>
    <row r="4" spans="1:4">
      <c r="C4" s="67" t="s">
        <v>421</v>
      </c>
      <c r="D4" s="69" t="s">
        <v>492</v>
      </c>
    </row>
    <row r="5" spans="1:4" ht="76.5">
      <c r="A5" s="60" t="s">
        <v>2680</v>
      </c>
      <c r="C5" s="68">
        <v>0.65</v>
      </c>
      <c r="D5" s="70">
        <v>0.35</v>
      </c>
    </row>
    <row r="6" spans="1:4" ht="13.5" thickBot="1">
      <c r="A6" s="61"/>
      <c r="C6" s="169">
        <v>1</v>
      </c>
      <c r="D6" s="170"/>
    </row>
    <row r="7" spans="1:4" ht="38.25">
      <c r="A7" s="60" t="s">
        <v>2681</v>
      </c>
    </row>
    <row r="9" spans="1:4" ht="267.75">
      <c r="A9" s="148"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6"/>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7"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workbookViewId="0">
      <selection activeCell="C13" sqref="C13"/>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72" t="s">
        <v>2590</v>
      </c>
      <c r="B1" s="172"/>
      <c r="C1" s="173"/>
      <c r="D1" s="142">
        <v>42394</v>
      </c>
      <c r="E1" s="137" t="s">
        <v>2588</v>
      </c>
      <c r="K1" s="143">
        <v>42394</v>
      </c>
    </row>
    <row r="2" spans="1:11" ht="15">
      <c r="A2" s="130"/>
      <c r="B2" s="130"/>
      <c r="C2" s="130"/>
      <c r="K2" s="143">
        <v>42425</v>
      </c>
    </row>
    <row r="3" spans="1:11" ht="14.25">
      <c r="B3" s="131" t="s">
        <v>271</v>
      </c>
      <c r="C3" s="176" t="str">
        <f>INDEX(Adr!E:E,Doklady!B112+1)</f>
        <v>Slovenská softballová asociácia</v>
      </c>
      <c r="D3" s="176"/>
      <c r="E3" s="176"/>
      <c r="K3" s="143">
        <v>42454</v>
      </c>
    </row>
    <row r="4" spans="1:11" ht="14.25">
      <c r="B4" s="131" t="s">
        <v>345</v>
      </c>
      <c r="C4" s="129" t="str">
        <f>RIGHT("0000"&amp;INDEX(Adr!A:A,Doklady!B112+1),8)</f>
        <v>17316723</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Junácka 6, Bratislava 3, 832 80</v>
      </c>
      <c r="K6" s="143">
        <v>42546</v>
      </c>
    </row>
    <row r="7" spans="1:11" ht="14.25">
      <c r="B7" s="131" t="s">
        <v>510</v>
      </c>
      <c r="C7" s="129" t="str">
        <f>INDEX(Adr!J:J,Doklady!B112+1)</f>
        <v>SK3702000000001785595554</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32900</v>
      </c>
      <c r="D11" s="112">
        <f>Spolu!D11</f>
        <v>14198.079999999998</v>
      </c>
      <c r="E11" s="112">
        <f>C11-D11</f>
        <v>18701.920000000002</v>
      </c>
      <c r="K11" s="143">
        <v>42699</v>
      </c>
    </row>
    <row r="12" spans="1:11" ht="14.25">
      <c r="A12" s="132" t="s">
        <v>435</v>
      </c>
      <c r="B12" s="134" t="s">
        <v>350</v>
      </c>
      <c r="C12" s="139">
        <v>7700</v>
      </c>
      <c r="D12" s="112">
        <f>Spolu!D12</f>
        <v>3124.8100000000004</v>
      </c>
      <c r="E12" s="112">
        <f>C12-D12</f>
        <v>4575.1899999999996</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40600</v>
      </c>
      <c r="D15" s="118">
        <f>SUM(D10:D14)</f>
        <v>17322.89</v>
      </c>
      <c r="E15" s="118">
        <f>SUM(E10:E14)</f>
        <v>23277.11</v>
      </c>
      <c r="K15" s="140"/>
    </row>
    <row r="16" spans="1:11" ht="14.25">
      <c r="K16" s="140"/>
    </row>
    <row r="17" spans="1:5" ht="69" customHeight="1">
      <c r="A17" s="174" t="s">
        <v>2591</v>
      </c>
      <c r="B17" s="175"/>
      <c r="C17" s="175"/>
      <c r="D17" s="175"/>
      <c r="E17" s="175"/>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R3029"/>
  <sheetViews>
    <sheetView topLeftCell="A109" zoomScaleNormal="100" workbookViewId="0">
      <pane ySplit="18" topLeftCell="A198" activePane="bottomLeft" state="frozen"/>
      <selection activeCell="A109" sqref="A109"/>
      <selection pane="bottomLeft" activeCell="D196" sqref="D196"/>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54" customWidth="1"/>
    <col min="6" max="6" width="23.85546875" style="154"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17316723</v>
      </c>
      <c r="C1" s="42"/>
      <c r="D1" s="12">
        <f>MATCH(B1,Dots!A:A,0)</f>
        <v>220</v>
      </c>
      <c r="E1" s="154"/>
      <c r="F1" s="154"/>
      <c r="G1" s="14"/>
      <c r="H1" s="14"/>
      <c r="I1" s="15"/>
      <c r="J1" s="15"/>
    </row>
    <row r="2" spans="1:11" s="13" customFormat="1" hidden="1">
      <c r="A2" s="13" t="str">
        <f>IF(B2=B$1,"("&amp;I2&amp;")"&amp;" - "&amp;INDEX(Dots!D:D,D2),"")</f>
        <v>(01) - športová reprezentácia SR a rozvoj športových odvetví (SR a zahraničie, celý rok 2016)</v>
      </c>
      <c r="B2" s="43" t="str">
        <f>INDEX(Dots!A:A,D2)</f>
        <v>17316723</v>
      </c>
      <c r="C2" s="43"/>
      <c r="D2" s="13">
        <f>D1</f>
        <v>220</v>
      </c>
      <c r="E2" s="154"/>
      <c r="F2" s="155">
        <f>IF(B2=B$1,INDEX(Dots!E:E,D2),"")</f>
        <v>32900</v>
      </c>
      <c r="G2" s="14">
        <f t="shared" ref="G2:G33" si="0">SUMIF(A$127:A$20011,A2,G$127:G$20011)</f>
        <v>14198.079999999998</v>
      </c>
      <c r="H2" s="14">
        <f t="shared" ref="H2:H33" si="1">SUMIF(A$127:A$20011,A2,H$127:H$20011)</f>
        <v>90.63</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17316723</v>
      </c>
      <c r="C3" s="43"/>
      <c r="D3" s="13">
        <f t="shared" ref="D3:D16" si="2">D2+1</f>
        <v>221</v>
      </c>
      <c r="E3" s="154"/>
      <c r="F3" s="155">
        <f>IF(B3=B$1,INDEX(Dots!E:E,D3),"")</f>
        <v>7700</v>
      </c>
      <c r="G3" s="14">
        <f t="shared" si="0"/>
        <v>3124.8100000000004</v>
      </c>
      <c r="H3" s="14">
        <f t="shared" si="1"/>
        <v>0</v>
      </c>
      <c r="I3" s="15" t="str">
        <f>IF(B3=B$1,INDEX(Dots!G:G,D3),"")</f>
        <v>01</v>
      </c>
      <c r="J3" s="15" t="str">
        <f>IF(B3=B$1,INDEX(Dots!H:H,D3),"")</f>
        <v>026 03</v>
      </c>
      <c r="K3" s="15">
        <f>IF(B3=B$1,INDEX(Dots!F:F,D3),"")</f>
        <v>0.05</v>
      </c>
    </row>
    <row r="4" spans="1:11" s="13" customFormat="1" hidden="1">
      <c r="A4" s="13" t="str">
        <f>IF(B4=B$1,"("&amp;I4&amp;")"&amp;" - "&amp;INDEX(Dots!D:D,D4),"")</f>
        <v/>
      </c>
      <c r="B4" s="43" t="str">
        <f>INDEX(Dots!A:A,D4)</f>
        <v>30807018</v>
      </c>
      <c r="C4" s="43"/>
      <c r="D4" s="13">
        <f t="shared" si="2"/>
        <v>222</v>
      </c>
      <c r="E4" s="154"/>
      <c r="F4" s="155"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30807018</v>
      </c>
      <c r="C5" s="43"/>
      <c r="D5" s="13">
        <f t="shared" si="2"/>
        <v>223</v>
      </c>
      <c r="E5" s="154"/>
      <c r="F5" s="155"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31745466</v>
      </c>
      <c r="C6" s="43"/>
      <c r="D6" s="13">
        <f t="shared" si="2"/>
        <v>224</v>
      </c>
      <c r="E6" s="154"/>
      <c r="F6" s="155"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31745466</v>
      </c>
      <c r="C7" s="43"/>
      <c r="D7" s="13">
        <f t="shared" si="2"/>
        <v>225</v>
      </c>
      <c r="E7" s="154"/>
      <c r="F7" s="155"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226</v>
      </c>
      <c r="E8" s="154"/>
      <c r="F8" s="155"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227</v>
      </c>
      <c r="E9" s="154"/>
      <c r="F9" s="155"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228</v>
      </c>
      <c r="E10" s="154"/>
      <c r="F10" s="155"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229</v>
      </c>
      <c r="E11" s="154"/>
      <c r="F11" s="155"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00688819</v>
      </c>
      <c r="C12" s="43"/>
      <c r="D12" s="13">
        <f t="shared" si="2"/>
        <v>230</v>
      </c>
      <c r="E12" s="154"/>
      <c r="F12" s="155"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00688819</v>
      </c>
      <c r="C13" s="43"/>
      <c r="D13" s="13">
        <f t="shared" si="2"/>
        <v>231</v>
      </c>
      <c r="E13" s="154"/>
      <c r="F13" s="155"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232</v>
      </c>
      <c r="E14" s="154"/>
      <c r="F14" s="155"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233</v>
      </c>
      <c r="E15" s="154"/>
      <c r="F15" s="155"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234</v>
      </c>
      <c r="E16" s="154"/>
      <c r="F16" s="155"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235</v>
      </c>
      <c r="E17" s="154"/>
      <c r="F17" s="155"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236</v>
      </c>
      <c r="E18" s="154"/>
      <c r="F18" s="155"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237</v>
      </c>
      <c r="E19" s="154"/>
      <c r="F19" s="155"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30811406</v>
      </c>
      <c r="C20" s="43"/>
      <c r="D20" s="13">
        <f t="shared" si="3"/>
        <v>238</v>
      </c>
      <c r="E20" s="154"/>
      <c r="F20" s="155"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30811406</v>
      </c>
      <c r="C21" s="43"/>
      <c r="D21" s="13">
        <f t="shared" si="3"/>
        <v>239</v>
      </c>
      <c r="E21" s="154"/>
      <c r="F21" s="155"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240</v>
      </c>
      <c r="E22" s="154"/>
      <c r="F22" s="155"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241</v>
      </c>
      <c r="E23" s="154"/>
      <c r="F23" s="155"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242</v>
      </c>
      <c r="E24" s="154"/>
      <c r="F24" s="155"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243</v>
      </c>
      <c r="E25" s="154"/>
      <c r="F25" s="155"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36063835</v>
      </c>
      <c r="C26" s="43"/>
      <c r="D26" s="13">
        <f t="shared" si="3"/>
        <v>244</v>
      </c>
      <c r="E26" s="154"/>
      <c r="F26" s="155"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36063835</v>
      </c>
      <c r="C27" s="43"/>
      <c r="D27" s="13">
        <f t="shared" si="3"/>
        <v>245</v>
      </c>
      <c r="E27" s="154"/>
      <c r="F27" s="155"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246</v>
      </c>
      <c r="E28" s="154"/>
      <c r="F28" s="155"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247</v>
      </c>
      <c r="E29" s="154"/>
      <c r="F29" s="155"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248</v>
      </c>
      <c r="E30" s="154"/>
      <c r="F30" s="155"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249</v>
      </c>
      <c r="E31" s="154"/>
      <c r="F31" s="155"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250</v>
      </c>
      <c r="E32" s="154"/>
      <c r="F32" s="155"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251</v>
      </c>
      <c r="E33" s="154"/>
      <c r="F33" s="155"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252</v>
      </c>
      <c r="E34" s="154"/>
      <c r="F34" s="155" t="str">
        <f>IF(B34=B$1,INDEX(Dots!E:E,D34),"")</f>
        <v/>
      </c>
      <c r="G34" s="14">
        <f t="shared" ref="G34:G65" si="4">SUMIF(A$127:A$20011,A34,G$127:G$20011)</f>
        <v>0</v>
      </c>
      <c r="H34" s="14">
        <f t="shared" ref="H34:H65" si="5">SUMIF(A$127:A$20011,A34,H$127:H$20011)</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253</v>
      </c>
      <c r="E35" s="154"/>
      <c r="F35" s="155"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254</v>
      </c>
      <c r="E36" s="154"/>
      <c r="F36" s="155"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255</v>
      </c>
      <c r="E37" s="154"/>
      <c r="F37" s="155"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256</v>
      </c>
      <c r="E38" s="154"/>
      <c r="F38" s="155"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257</v>
      </c>
      <c r="E39" s="154"/>
      <c r="F39" s="155"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258</v>
      </c>
      <c r="E40" s="154"/>
      <c r="F40" s="155"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259</v>
      </c>
      <c r="E41" s="154"/>
      <c r="F41" s="155"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260</v>
      </c>
      <c r="E42" s="154"/>
      <c r="F42" s="155"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261</v>
      </c>
      <c r="E43" s="154"/>
      <c r="F43" s="155"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262</v>
      </c>
      <c r="E44" s="154"/>
      <c r="F44" s="155"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263</v>
      </c>
      <c r="E45" s="154"/>
      <c r="F45" s="155"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264</v>
      </c>
      <c r="E46" s="154"/>
      <c r="F46" s="155"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265</v>
      </c>
      <c r="E47" s="154"/>
      <c r="F47" s="155"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266</v>
      </c>
      <c r="E48" s="154"/>
      <c r="F48" s="155"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267</v>
      </c>
      <c r="E49" s="154"/>
      <c r="F49" s="155"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31753825</v>
      </c>
      <c r="C50" s="43"/>
      <c r="D50" s="13">
        <f t="shared" si="3"/>
        <v>268</v>
      </c>
      <c r="E50" s="154"/>
      <c r="F50" s="155"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31753825</v>
      </c>
      <c r="C51" s="43"/>
      <c r="D51" s="13">
        <f t="shared" si="3"/>
        <v>269</v>
      </c>
      <c r="E51" s="154"/>
      <c r="F51" s="155"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36128147</v>
      </c>
      <c r="C52" s="43"/>
      <c r="D52" s="13">
        <f t="shared" si="3"/>
        <v>270</v>
      </c>
      <c r="E52" s="154"/>
      <c r="F52" s="155"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36128147</v>
      </c>
      <c r="C53" s="43"/>
      <c r="D53" s="13">
        <f t="shared" si="3"/>
        <v>271</v>
      </c>
      <c r="E53" s="154"/>
      <c r="F53" s="155"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272</v>
      </c>
      <c r="E54" s="154"/>
      <c r="F54" s="155"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273</v>
      </c>
      <c r="E55" s="154"/>
      <c r="F55" s="155"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274</v>
      </c>
      <c r="E56" s="154"/>
      <c r="F56" s="155"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37841866</v>
      </c>
      <c r="C57" s="43"/>
      <c r="D57" s="13">
        <f t="shared" si="3"/>
        <v>275</v>
      </c>
      <c r="E57" s="154"/>
      <c r="F57" s="155"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37841866</v>
      </c>
      <c r="C58" s="43"/>
      <c r="D58" s="13">
        <f t="shared" si="3"/>
        <v>276</v>
      </c>
      <c r="E58" s="154"/>
      <c r="F58" s="155"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34009388</v>
      </c>
      <c r="C59" s="43"/>
      <c r="D59" s="13">
        <f t="shared" si="3"/>
        <v>277</v>
      </c>
      <c r="E59" s="154"/>
      <c r="F59" s="155"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00687308</v>
      </c>
      <c r="C60" s="43"/>
      <c r="D60" s="13">
        <f t="shared" si="3"/>
        <v>278</v>
      </c>
      <c r="E60" s="154"/>
      <c r="F60" s="155"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00687308</v>
      </c>
      <c r="C61" s="43"/>
      <c r="D61" s="13">
        <f t="shared" si="3"/>
        <v>279</v>
      </c>
      <c r="E61" s="154"/>
      <c r="F61" s="155"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280</v>
      </c>
      <c r="E62" s="154"/>
      <c r="F62" s="155"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281</v>
      </c>
      <c r="E63" s="154"/>
      <c r="F63" s="155"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282</v>
      </c>
      <c r="E64" s="154"/>
      <c r="F64" s="155"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283</v>
      </c>
      <c r="E65" s="154"/>
      <c r="F65" s="155"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284</v>
      </c>
      <c r="E66" s="154"/>
      <c r="F66" s="155" t="str">
        <f>IF(B66=B$1,INDEX(Dots!E:E,D66),"")</f>
        <v/>
      </c>
      <c r="G66" s="14">
        <f t="shared" ref="G66:G101" si="6">SUMIF(A$127:A$20011,A66,G$127:G$20011)</f>
        <v>0</v>
      </c>
      <c r="H66" s="14">
        <f t="shared" ref="H66:H101" si="7">SUMIF(A$127:A$20011,A66,H$127:H$20011)</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285</v>
      </c>
      <c r="E67" s="154"/>
      <c r="F67" s="155"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286</v>
      </c>
      <c r="E68" s="154"/>
      <c r="F68" s="155"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287</v>
      </c>
      <c r="E69" s="154"/>
      <c r="F69" s="155"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00687308 3</v>
      </c>
      <c r="C70" s="43"/>
      <c r="D70" s="13">
        <f t="shared" si="3"/>
        <v>288</v>
      </c>
      <c r="E70" s="154"/>
      <c r="F70" s="155"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00687308 6</v>
      </c>
      <c r="C71" s="43"/>
      <c r="D71" s="13">
        <f t="shared" si="3"/>
        <v>289</v>
      </c>
      <c r="E71" s="154"/>
      <c r="F71" s="155"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00687308 1</v>
      </c>
      <c r="C72" s="43"/>
      <c r="D72" s="13">
        <f t="shared" si="3"/>
        <v>290</v>
      </c>
      <c r="E72" s="154"/>
      <c r="F72" s="155"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00687308 8</v>
      </c>
      <c r="C73" s="43"/>
      <c r="D73" s="13">
        <f t="shared" si="3"/>
        <v>291</v>
      </c>
      <c r="E73" s="154"/>
      <c r="F73" s="155"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31825443</v>
      </c>
      <c r="C74" s="43"/>
      <c r="D74" s="13">
        <f t="shared" si="3"/>
        <v>292</v>
      </c>
      <c r="E74" s="154"/>
      <c r="F74" s="155"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31825443</v>
      </c>
      <c r="C75" s="43"/>
      <c r="D75" s="13">
        <f t="shared" si="3"/>
        <v>293</v>
      </c>
      <c r="E75" s="154"/>
      <c r="F75" s="155"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294</v>
      </c>
      <c r="E76" s="154"/>
      <c r="F76" s="155"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00586455</v>
      </c>
      <c r="C77" s="43"/>
      <c r="D77" s="13">
        <f t="shared" si="3"/>
        <v>295</v>
      </c>
      <c r="E77" s="154"/>
      <c r="F77" s="155"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00586455</v>
      </c>
      <c r="C78" s="43"/>
      <c r="D78" s="13">
        <f t="shared" si="3"/>
        <v>296</v>
      </c>
      <c r="E78" s="154"/>
      <c r="F78" s="155"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297</v>
      </c>
      <c r="E79" s="154"/>
      <c r="F79" s="155"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298</v>
      </c>
      <c r="E80" s="154"/>
      <c r="F80" s="155"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299</v>
      </c>
      <c r="E81" s="154"/>
      <c r="F81" s="155"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31771688</v>
      </c>
      <c r="C82" s="43"/>
      <c r="D82" s="13">
        <f t="shared" si="8"/>
        <v>300</v>
      </c>
      <c r="E82" s="154"/>
      <c r="F82" s="155"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31771688</v>
      </c>
      <c r="C83" s="43"/>
      <c r="D83" s="13">
        <f t="shared" si="8"/>
        <v>301</v>
      </c>
      <c r="E83" s="154"/>
      <c r="F83" s="155"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302</v>
      </c>
      <c r="E84" s="154"/>
      <c r="F84" s="155"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303</v>
      </c>
      <c r="E85" s="154"/>
      <c r="F85" s="155"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31805540</v>
      </c>
      <c r="C86" s="43"/>
      <c r="D86" s="13">
        <f t="shared" si="8"/>
        <v>304</v>
      </c>
      <c r="E86" s="154"/>
      <c r="F86" s="155"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31805540</v>
      </c>
      <c r="C87" s="43"/>
      <c r="D87" s="13">
        <f t="shared" si="8"/>
        <v>305</v>
      </c>
      <c r="E87" s="154"/>
      <c r="F87" s="155"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306</v>
      </c>
      <c r="E88" s="154"/>
      <c r="F88" s="155"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307</v>
      </c>
      <c r="E89" s="154"/>
      <c r="F89" s="155"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308</v>
      </c>
      <c r="E90" s="154"/>
      <c r="F90" s="155"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309</v>
      </c>
      <c r="E91" s="154"/>
      <c r="F91" s="155"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30793009</v>
      </c>
      <c r="C92" s="43"/>
      <c r="D92" s="13">
        <f t="shared" si="8"/>
        <v>310</v>
      </c>
      <c r="E92" s="154"/>
      <c r="F92" s="155"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30793009</v>
      </c>
      <c r="C93" s="43"/>
      <c r="D93" s="13">
        <f t="shared" si="8"/>
        <v>311</v>
      </c>
      <c r="E93" s="154"/>
      <c r="F93" s="155"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312</v>
      </c>
      <c r="E94" s="154"/>
      <c r="F94" s="155"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313</v>
      </c>
      <c r="E95" s="154"/>
      <c r="F95" s="155"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00677604</v>
      </c>
      <c r="C96" s="43"/>
      <c r="D96" s="13">
        <f t="shared" si="8"/>
        <v>314</v>
      </c>
      <c r="E96" s="154"/>
      <c r="F96" s="155"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00677604</v>
      </c>
      <c r="C97" s="43"/>
      <c r="D97" s="13">
        <f t="shared" si="8"/>
        <v>315</v>
      </c>
      <c r="E97" s="154"/>
      <c r="F97" s="155"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316</v>
      </c>
      <c r="E98" s="154"/>
      <c r="F98" s="155"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30811082</v>
      </c>
      <c r="C99" s="43"/>
      <c r="D99" s="13">
        <f t="shared" si="8"/>
        <v>317</v>
      </c>
      <c r="E99" s="154"/>
      <c r="F99" s="155"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30811082</v>
      </c>
      <c r="C100" s="43"/>
      <c r="D100" s="13">
        <f t="shared" si="8"/>
        <v>318</v>
      </c>
      <c r="E100" s="154"/>
      <c r="F100" s="155"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319</v>
      </c>
      <c r="E101" s="154"/>
      <c r="F101" s="155"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E102" s="154"/>
      <c r="F102" s="154"/>
      <c r="G102" s="14"/>
      <c r="H102" s="14"/>
      <c r="I102" s="15"/>
      <c r="J102" s="15"/>
    </row>
    <row r="103" spans="1:11" s="13" customFormat="1" hidden="1">
      <c r="B103" s="43"/>
      <c r="C103" s="43"/>
      <c r="E103" s="154"/>
      <c r="F103" s="154"/>
      <c r="G103" s="14"/>
      <c r="H103" s="14"/>
      <c r="I103" s="15"/>
      <c r="J103" s="15"/>
    </row>
    <row r="104" spans="1:11" s="13" customFormat="1" hidden="1">
      <c r="B104" s="43"/>
      <c r="C104" s="43"/>
      <c r="E104" s="154"/>
      <c r="F104" s="154"/>
      <c r="G104" s="14"/>
      <c r="H104" s="14"/>
      <c r="I104" s="15"/>
      <c r="J104" s="15"/>
    </row>
    <row r="105" spans="1:11" s="13" customFormat="1" ht="135" hidden="1">
      <c r="B105" s="43"/>
      <c r="C105" s="43"/>
      <c r="E105" s="56" t="s">
        <v>683</v>
      </c>
      <c r="F105" s="154"/>
      <c r="G105" s="14"/>
      <c r="H105" s="14"/>
      <c r="I105" s="15"/>
      <c r="J105" s="15"/>
    </row>
    <row r="106" spans="1:11" s="13" customFormat="1" ht="56.25" hidden="1">
      <c r="B106" s="43"/>
      <c r="C106" s="43"/>
      <c r="E106" s="56" t="s">
        <v>1155</v>
      </c>
      <c r="F106" s="154"/>
      <c r="G106" s="14"/>
      <c r="H106" s="14"/>
      <c r="I106" s="15"/>
      <c r="J106" s="15"/>
    </row>
    <row r="107" spans="1:11" s="13" customFormat="1" ht="45" hidden="1">
      <c r="B107" s="43"/>
      <c r="C107" s="43"/>
      <c r="E107" s="57" t="s">
        <v>684</v>
      </c>
      <c r="F107" s="154"/>
      <c r="G107" s="14"/>
      <c r="H107" s="14"/>
      <c r="I107" s="15"/>
      <c r="J107" s="15"/>
    </row>
    <row r="108" spans="1:11" s="13" customFormat="1" ht="191.25" hidden="1">
      <c r="B108" s="50"/>
      <c r="C108" s="50"/>
      <c r="E108" s="56" t="s">
        <v>685</v>
      </c>
      <c r="F108" s="154"/>
      <c r="G108" s="14"/>
      <c r="H108" s="14"/>
      <c r="I108" s="15"/>
      <c r="J108" s="15"/>
    </row>
    <row r="109" spans="1:11" s="17" customFormat="1" ht="15.75">
      <c r="A109" s="181" t="s">
        <v>1277</v>
      </c>
      <c r="B109" s="181"/>
      <c r="C109" s="181"/>
      <c r="D109" s="181"/>
      <c r="E109" s="181"/>
      <c r="F109" s="181"/>
      <c r="G109" s="181"/>
      <c r="H109" s="181"/>
      <c r="I109" s="16"/>
      <c r="J109" s="16"/>
    </row>
    <row r="110" spans="1:11" s="17" customFormat="1" ht="31.5" customHeight="1">
      <c r="A110" s="182" t="s">
        <v>2685</v>
      </c>
      <c r="B110" s="183"/>
      <c r="C110" s="183"/>
      <c r="D110" s="183"/>
      <c r="E110" s="183"/>
      <c r="F110" s="183"/>
      <c r="G110" s="183"/>
      <c r="H110" s="183"/>
      <c r="I110" s="19"/>
      <c r="J110" s="19"/>
    </row>
    <row r="111" spans="1:11" s="17" customFormat="1" ht="15">
      <c r="A111" s="18"/>
      <c r="B111" s="44"/>
      <c r="C111" s="44"/>
      <c r="D111" s="18"/>
      <c r="E111" s="149"/>
      <c r="F111" s="149"/>
      <c r="G111" s="21"/>
      <c r="H111" s="52" t="s">
        <v>449</v>
      </c>
      <c r="I111" s="19"/>
      <c r="J111" s="19"/>
    </row>
    <row r="112" spans="1:11" s="17" customFormat="1" ht="15.95" customHeight="1">
      <c r="A112" s="20" t="s">
        <v>271</v>
      </c>
      <c r="B112" s="45">
        <v>5</v>
      </c>
      <c r="C112" s="45"/>
      <c r="D112" s="21"/>
      <c r="E112" s="156"/>
      <c r="F112" s="156"/>
      <c r="G112" s="21"/>
      <c r="H112" s="54">
        <v>42411</v>
      </c>
      <c r="I112" s="19"/>
      <c r="J112" s="19"/>
    </row>
    <row r="113" spans="1:10" s="17" customFormat="1" ht="6.75" customHeight="1">
      <c r="A113" s="20"/>
      <c r="B113" s="46"/>
      <c r="C113" s="46"/>
      <c r="D113" s="21"/>
      <c r="E113" s="156"/>
      <c r="F113" s="156"/>
      <c r="G113" s="21"/>
      <c r="H113" s="21"/>
      <c r="I113" s="19"/>
      <c r="J113" s="19"/>
    </row>
    <row r="114" spans="1:10" s="8" customFormat="1" ht="12.75">
      <c r="A114" s="8" t="s">
        <v>443</v>
      </c>
      <c r="C114" s="53"/>
      <c r="D114" s="53"/>
      <c r="E114" s="157"/>
      <c r="F114" s="157"/>
      <c r="G114" s="53"/>
      <c r="H114" s="53"/>
      <c r="I114" s="41"/>
    </row>
    <row r="115" spans="1:10" s="8" customFormat="1" ht="12.75">
      <c r="A115" s="8" t="s">
        <v>444</v>
      </c>
      <c r="C115" s="53"/>
      <c r="D115" s="53"/>
      <c r="E115" s="157"/>
      <c r="F115" s="157"/>
      <c r="G115" s="53"/>
      <c r="H115" s="53"/>
      <c r="I115" s="41"/>
    </row>
    <row r="116" spans="1:10" s="8" customFormat="1" ht="25.5" customHeight="1">
      <c r="A116" s="8" t="s">
        <v>1278</v>
      </c>
      <c r="C116" s="53"/>
      <c r="D116" s="53"/>
      <c r="E116" s="157"/>
      <c r="F116" s="157"/>
      <c r="G116" s="53"/>
      <c r="H116" s="53"/>
      <c r="I116" s="41"/>
    </row>
    <row r="117" spans="1:10" s="8" customFormat="1" ht="12.75">
      <c r="A117" s="8" t="s">
        <v>1163</v>
      </c>
      <c r="C117" s="53"/>
      <c r="D117" s="53"/>
      <c r="E117" s="157"/>
      <c r="F117" s="157"/>
      <c r="G117" s="53"/>
      <c r="H117" s="53"/>
      <c r="I117" s="41"/>
    </row>
    <row r="118" spans="1:10" s="8" customFormat="1" ht="12.75">
      <c r="A118" s="8" t="s">
        <v>423</v>
      </c>
      <c r="C118" s="53"/>
      <c r="D118" s="53"/>
      <c r="E118" s="157"/>
      <c r="F118" s="157"/>
      <c r="G118" s="53"/>
      <c r="H118" s="53"/>
      <c r="I118" s="41"/>
    </row>
    <row r="119" spans="1:10" s="8" customFormat="1" ht="6.75" customHeight="1">
      <c r="C119" s="53"/>
      <c r="D119" s="53"/>
      <c r="E119" s="157"/>
      <c r="F119" s="157"/>
      <c r="G119" s="53"/>
      <c r="H119" s="53"/>
      <c r="I119" s="41"/>
    </row>
    <row r="120" spans="1:10" s="5" customFormat="1" ht="12.75">
      <c r="A120" s="5" t="str">
        <f ca="1">"Dátum: "&amp; TEXT(NOW(),"d.m.yyyy")</f>
        <v>Dátum: 2.9.2016</v>
      </c>
      <c r="B120" s="47"/>
      <c r="C120" s="47"/>
      <c r="E120" s="158"/>
      <c r="F120" s="159"/>
      <c r="G120" s="6"/>
      <c r="H120" s="6"/>
    </row>
    <row r="121" spans="1:10" s="5" customFormat="1" ht="36.75" customHeight="1">
      <c r="A121" s="184" t="s">
        <v>2721</v>
      </c>
      <c r="B121" s="184"/>
      <c r="C121" s="184"/>
      <c r="D121" s="7"/>
      <c r="E121" s="184" t="s">
        <v>2722</v>
      </c>
      <c r="F121" s="184"/>
      <c r="G121" s="184"/>
      <c r="H121" s="184"/>
      <c r="I121" s="7"/>
    </row>
    <row r="122" spans="1:10" s="5" customFormat="1" ht="29.25" customHeight="1">
      <c r="A122" s="180" t="s">
        <v>487</v>
      </c>
      <c r="B122" s="180"/>
      <c r="C122" s="180"/>
      <c r="D122" s="106"/>
      <c r="E122" s="180" t="s">
        <v>2598</v>
      </c>
      <c r="F122" s="180"/>
      <c r="G122" s="180"/>
      <c r="H122" s="180"/>
      <c r="I122" s="7"/>
    </row>
    <row r="123" spans="1:10" s="17" customFormat="1" ht="3.75" customHeight="1">
      <c r="A123" s="20"/>
      <c r="B123" s="46"/>
      <c r="C123" s="46"/>
      <c r="D123" s="21"/>
      <c r="E123" s="160"/>
      <c r="F123" s="160"/>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77" t="s">
        <v>1170</v>
      </c>
      <c r="B125" s="178"/>
      <c r="C125" s="178"/>
      <c r="D125" s="178"/>
      <c r="E125" s="178"/>
      <c r="F125" s="178"/>
      <c r="G125" s="178"/>
      <c r="H125" s="179"/>
      <c r="I125" s="7"/>
      <c r="J125" s="5"/>
    </row>
    <row r="126" spans="1:10" s="4" customFormat="1" ht="16.5" customHeight="1">
      <c r="A126" s="123"/>
      <c r="B126" s="123"/>
      <c r="C126" s="123"/>
      <c r="D126" s="123"/>
      <c r="E126" s="123"/>
      <c r="F126" s="123"/>
      <c r="G126" s="123"/>
      <c r="H126" s="123"/>
      <c r="I126" s="7"/>
      <c r="J126" s="5"/>
    </row>
    <row r="127" spans="1:10" ht="12.75">
      <c r="A127" s="9"/>
      <c r="B127" s="51"/>
      <c r="C127" s="51"/>
      <c r="D127" s="10"/>
      <c r="E127" s="9"/>
      <c r="F127" s="9"/>
      <c r="G127" s="11"/>
      <c r="H127" s="11"/>
      <c r="I127" s="97"/>
      <c r="J127" s="8"/>
    </row>
    <row r="128" spans="1:10" ht="12.75">
      <c r="A128" s="9"/>
      <c r="B128" s="51"/>
      <c r="C128" s="51"/>
      <c r="D128" s="10"/>
      <c r="E128" s="9"/>
      <c r="F128" s="9"/>
      <c r="G128" s="11"/>
      <c r="H128" s="11"/>
      <c r="I128" s="97"/>
      <c r="J128" s="8"/>
    </row>
    <row r="129" spans="1:18" ht="12.75">
      <c r="A129" s="9"/>
      <c r="B129" s="51"/>
      <c r="C129" s="51"/>
      <c r="D129" s="10"/>
      <c r="E129" s="9"/>
      <c r="F129" s="9"/>
      <c r="G129" s="11"/>
      <c r="H129" s="11"/>
      <c r="I129" s="97"/>
      <c r="J129" s="8"/>
    </row>
    <row r="130" spans="1:18" ht="33.75">
      <c r="A130" s="9" t="s">
        <v>2714</v>
      </c>
      <c r="B130" s="51" t="s">
        <v>2723</v>
      </c>
      <c r="C130" s="51" t="s">
        <v>2758</v>
      </c>
      <c r="D130" s="10">
        <v>42396</v>
      </c>
      <c r="E130" s="9" t="s">
        <v>2724</v>
      </c>
      <c r="F130" s="9" t="s">
        <v>2725</v>
      </c>
      <c r="G130" s="11">
        <v>575</v>
      </c>
      <c r="H130" s="11"/>
      <c r="I130" s="97"/>
      <c r="J130" s="8"/>
    </row>
    <row r="131" spans="1:18" ht="33.75">
      <c r="A131" s="9" t="s">
        <v>2714</v>
      </c>
      <c r="B131" s="51" t="s">
        <v>2715</v>
      </c>
      <c r="C131" s="51" t="s">
        <v>2759</v>
      </c>
      <c r="D131" s="10">
        <v>42373</v>
      </c>
      <c r="E131" s="9" t="s">
        <v>2726</v>
      </c>
      <c r="F131" s="9" t="s">
        <v>2717</v>
      </c>
      <c r="G131" s="11">
        <v>0.8</v>
      </c>
      <c r="H131" s="11"/>
      <c r="I131" s="97"/>
      <c r="J131" s="8"/>
    </row>
    <row r="132" spans="1:18" ht="33.75">
      <c r="A132" s="9" t="s">
        <v>2714</v>
      </c>
      <c r="B132" s="51" t="s">
        <v>2727</v>
      </c>
      <c r="C132" s="51" t="s">
        <v>2759</v>
      </c>
      <c r="D132" s="10">
        <v>42400</v>
      </c>
      <c r="E132" s="9" t="s">
        <v>2716</v>
      </c>
      <c r="F132" s="9" t="s">
        <v>2717</v>
      </c>
      <c r="G132" s="11">
        <v>5.9</v>
      </c>
      <c r="H132" s="11"/>
      <c r="I132" s="97"/>
      <c r="J132" s="8"/>
    </row>
    <row r="133" spans="1:18" ht="33.75">
      <c r="A133" s="9" t="s">
        <v>2714</v>
      </c>
      <c r="B133" s="51" t="s">
        <v>2728</v>
      </c>
      <c r="C133" s="51" t="s">
        <v>2760</v>
      </c>
      <c r="D133" s="10">
        <v>42396</v>
      </c>
      <c r="E133" s="9" t="s">
        <v>2729</v>
      </c>
      <c r="F133" s="9" t="s">
        <v>2725</v>
      </c>
      <c r="G133" s="11">
        <v>350</v>
      </c>
      <c r="H133" s="11"/>
      <c r="I133" s="97"/>
      <c r="J133" s="8"/>
    </row>
    <row r="134" spans="1:18" ht="33.75">
      <c r="A134" s="9" t="s">
        <v>2714</v>
      </c>
      <c r="B134" s="51" t="s">
        <v>2730</v>
      </c>
      <c r="C134" s="51" t="s">
        <v>2761</v>
      </c>
      <c r="D134" s="10">
        <v>42390</v>
      </c>
      <c r="E134" s="9" t="s">
        <v>2732</v>
      </c>
      <c r="F134" s="9" t="s">
        <v>2731</v>
      </c>
      <c r="G134" s="11"/>
      <c r="H134" s="11">
        <v>58.01</v>
      </c>
      <c r="I134" s="97"/>
      <c r="J134" s="8"/>
    </row>
    <row r="135" spans="1:18" ht="33.75">
      <c r="A135" s="9" t="s">
        <v>2714</v>
      </c>
      <c r="B135" s="51" t="s">
        <v>2718</v>
      </c>
      <c r="C135" s="51" t="s">
        <v>2762</v>
      </c>
      <c r="D135" s="10">
        <v>42390</v>
      </c>
      <c r="E135" s="9" t="s">
        <v>2733</v>
      </c>
      <c r="F135" s="9" t="s">
        <v>2734</v>
      </c>
      <c r="G135" s="11"/>
      <c r="H135" s="11">
        <v>20.5</v>
      </c>
      <c r="I135" s="97"/>
      <c r="J135" s="8"/>
    </row>
    <row r="136" spans="1:18" ht="33.75">
      <c r="A136" s="9" t="s">
        <v>2714</v>
      </c>
      <c r="B136" s="51" t="s">
        <v>2719</v>
      </c>
      <c r="C136" s="51" t="s">
        <v>2759</v>
      </c>
      <c r="D136" s="10">
        <v>42383</v>
      </c>
      <c r="E136" s="9" t="s">
        <v>2726</v>
      </c>
      <c r="F136" s="9" t="s">
        <v>2717</v>
      </c>
      <c r="G136" s="11"/>
      <c r="H136" s="11">
        <v>4</v>
      </c>
      <c r="I136" s="97"/>
      <c r="J136" s="8"/>
    </row>
    <row r="137" spans="1:18" ht="33.75">
      <c r="A137" s="9" t="s">
        <v>2714</v>
      </c>
      <c r="B137" s="51" t="s">
        <v>2719</v>
      </c>
      <c r="C137" s="51" t="s">
        <v>2759</v>
      </c>
      <c r="D137" s="10">
        <v>42389</v>
      </c>
      <c r="E137" s="9" t="s">
        <v>2726</v>
      </c>
      <c r="F137" s="9" t="s">
        <v>2717</v>
      </c>
      <c r="G137" s="11"/>
      <c r="H137" s="11">
        <v>2</v>
      </c>
      <c r="I137" s="97"/>
      <c r="J137" s="8"/>
    </row>
    <row r="138" spans="1:18" ht="33.75">
      <c r="A138" s="9" t="s">
        <v>2714</v>
      </c>
      <c r="B138" s="51" t="s">
        <v>2719</v>
      </c>
      <c r="C138" s="51" t="s">
        <v>2759</v>
      </c>
      <c r="D138" s="10">
        <v>42400</v>
      </c>
      <c r="E138" s="9" t="s">
        <v>2726</v>
      </c>
      <c r="F138" s="9" t="s">
        <v>2717</v>
      </c>
      <c r="G138" s="11"/>
      <c r="H138" s="11">
        <v>6.12</v>
      </c>
      <c r="I138" s="97"/>
      <c r="J138" s="8"/>
    </row>
    <row r="139" spans="1:18" ht="33.75">
      <c r="A139" s="9" t="s">
        <v>2714</v>
      </c>
      <c r="B139" s="150" t="s">
        <v>2735</v>
      </c>
      <c r="C139" s="51" t="s">
        <v>2763</v>
      </c>
      <c r="D139" s="10">
        <v>42423</v>
      </c>
      <c r="E139" s="152" t="s">
        <v>2736</v>
      </c>
      <c r="F139" s="152" t="s">
        <v>2737</v>
      </c>
      <c r="G139" s="11">
        <v>759.95</v>
      </c>
      <c r="H139" s="11"/>
      <c r="I139" s="97"/>
      <c r="J139" s="8"/>
    </row>
    <row r="140" spans="1:18" ht="33.75">
      <c r="A140" s="9" t="s">
        <v>2714</v>
      </c>
      <c r="B140" s="51" t="s">
        <v>2744</v>
      </c>
      <c r="C140" s="51" t="s">
        <v>2764</v>
      </c>
      <c r="D140" s="10">
        <v>42408</v>
      </c>
      <c r="E140" s="153" t="s">
        <v>2740</v>
      </c>
      <c r="F140" s="152" t="s">
        <v>2739</v>
      </c>
      <c r="G140" s="11">
        <v>58.01</v>
      </c>
      <c r="H140" s="11"/>
      <c r="I140" s="97"/>
      <c r="J140" s="8"/>
    </row>
    <row r="141" spans="1:18" ht="33.75">
      <c r="A141" s="9" t="s">
        <v>2714</v>
      </c>
      <c r="B141" s="51" t="s">
        <v>2738</v>
      </c>
      <c r="C141" s="51" t="s">
        <v>2765</v>
      </c>
      <c r="D141" s="10">
        <v>42418</v>
      </c>
      <c r="E141" s="152" t="s">
        <v>2742</v>
      </c>
      <c r="F141" s="152" t="s">
        <v>2743</v>
      </c>
      <c r="G141" s="11">
        <v>20.5</v>
      </c>
      <c r="H141" s="11"/>
      <c r="I141" s="97"/>
      <c r="J141" s="8"/>
    </row>
    <row r="142" spans="1:18" ht="33.75">
      <c r="A142" s="9" t="s">
        <v>2714</v>
      </c>
      <c r="B142" s="51" t="s">
        <v>2741</v>
      </c>
      <c r="C142" s="51" t="s">
        <v>2766</v>
      </c>
      <c r="D142" s="10">
        <v>42416</v>
      </c>
      <c r="E142" s="152" t="s">
        <v>2746</v>
      </c>
      <c r="F142" s="152" t="s">
        <v>2745</v>
      </c>
      <c r="G142" s="11">
        <v>20</v>
      </c>
      <c r="H142" s="11"/>
      <c r="I142" s="97"/>
      <c r="J142" s="8"/>
    </row>
    <row r="143" spans="1:18" ht="33.75">
      <c r="A143" s="9" t="s">
        <v>2714</v>
      </c>
      <c r="B143" s="51" t="s">
        <v>2747</v>
      </c>
      <c r="C143" s="51" t="s">
        <v>2767</v>
      </c>
      <c r="D143" s="10">
        <v>42401</v>
      </c>
      <c r="E143" s="151" t="s">
        <v>2748</v>
      </c>
      <c r="F143" s="151" t="s">
        <v>2749</v>
      </c>
      <c r="G143" s="11">
        <v>150</v>
      </c>
      <c r="H143" s="11"/>
      <c r="I143" s="97"/>
      <c r="J143" s="8"/>
      <c r="M143" s="98"/>
      <c r="N143" s="98"/>
      <c r="O143" s="98"/>
      <c r="P143" s="98"/>
      <c r="Q143" s="98"/>
      <c r="R143" s="98"/>
    </row>
    <row r="144" spans="1:18" ht="90">
      <c r="A144" s="9" t="s">
        <v>2714</v>
      </c>
      <c r="B144" s="51" t="s">
        <v>2750</v>
      </c>
      <c r="C144" s="51" t="s">
        <v>2718</v>
      </c>
      <c r="D144" s="10">
        <v>42404</v>
      </c>
      <c r="E144" s="9" t="s">
        <v>2756</v>
      </c>
      <c r="F144" s="9" t="s">
        <v>2751</v>
      </c>
      <c r="G144" s="11">
        <v>1973.62</v>
      </c>
      <c r="H144" s="11"/>
      <c r="I144" s="97"/>
      <c r="J144" s="8"/>
      <c r="M144" s="98"/>
      <c r="N144" s="98"/>
      <c r="O144" s="98"/>
      <c r="P144" s="98"/>
      <c r="Q144" s="98"/>
      <c r="R144" s="98"/>
    </row>
    <row r="145" spans="1:18" ht="33.75">
      <c r="A145" s="9" t="s">
        <v>2714</v>
      </c>
      <c r="B145" s="51" t="s">
        <v>2752</v>
      </c>
      <c r="C145" s="51" t="s">
        <v>2768</v>
      </c>
      <c r="D145" s="10">
        <v>42402</v>
      </c>
      <c r="E145" s="9" t="s">
        <v>761</v>
      </c>
      <c r="F145" s="9" t="s">
        <v>2717</v>
      </c>
      <c r="G145" s="11">
        <v>0.56000000000000005</v>
      </c>
      <c r="H145" s="11"/>
      <c r="I145" s="97"/>
      <c r="J145" s="8"/>
      <c r="M145" s="98"/>
      <c r="N145" s="98"/>
      <c r="O145" s="98"/>
      <c r="P145" s="98"/>
      <c r="Q145" s="98"/>
      <c r="R145" s="98"/>
    </row>
    <row r="146" spans="1:18" ht="33.75">
      <c r="A146" s="9" t="s">
        <v>2714</v>
      </c>
      <c r="B146" s="51" t="s">
        <v>2752</v>
      </c>
      <c r="C146" s="51" t="s">
        <v>2768</v>
      </c>
      <c r="D146" s="10">
        <v>42423</v>
      </c>
      <c r="E146" s="9" t="s">
        <v>761</v>
      </c>
      <c r="F146" s="9" t="s">
        <v>2717</v>
      </c>
      <c r="G146" s="11">
        <v>16.489999999999998</v>
      </c>
      <c r="H146" s="11"/>
      <c r="I146" s="97"/>
      <c r="J146" s="8"/>
      <c r="O146" s="98"/>
      <c r="P146" s="98"/>
      <c r="Q146" s="98"/>
      <c r="R146" s="98"/>
    </row>
    <row r="147" spans="1:18" ht="33.75">
      <c r="A147" s="9" t="s">
        <v>2714</v>
      </c>
      <c r="B147" s="51" t="s">
        <v>2753</v>
      </c>
      <c r="C147" s="51" t="s">
        <v>2768</v>
      </c>
      <c r="D147" s="10">
        <v>42429</v>
      </c>
      <c r="E147" s="9" t="s">
        <v>761</v>
      </c>
      <c r="F147" s="9" t="s">
        <v>2717</v>
      </c>
      <c r="G147" s="11">
        <v>6.78</v>
      </c>
      <c r="H147" s="11"/>
      <c r="I147" s="97"/>
      <c r="J147" s="8"/>
      <c r="O147" s="98"/>
      <c r="P147" s="98"/>
      <c r="Q147" s="98"/>
      <c r="R147" s="98"/>
    </row>
    <row r="148" spans="1:18" ht="78.75">
      <c r="A148" s="9" t="s">
        <v>2720</v>
      </c>
      <c r="B148" s="51" t="s">
        <v>2754</v>
      </c>
      <c r="C148" s="51" t="s">
        <v>2769</v>
      </c>
      <c r="D148" s="10">
        <v>42425</v>
      </c>
      <c r="E148" s="9" t="s">
        <v>2757</v>
      </c>
      <c r="F148" s="9" t="s">
        <v>2755</v>
      </c>
      <c r="G148" s="11">
        <v>350</v>
      </c>
      <c r="H148" s="11"/>
      <c r="I148" s="97"/>
      <c r="J148" s="8"/>
      <c r="O148" s="98"/>
      <c r="P148" s="98"/>
      <c r="Q148" s="98"/>
      <c r="R148" s="98"/>
    </row>
    <row r="149" spans="1:18" ht="33.75">
      <c r="A149" s="9" t="s">
        <v>2714</v>
      </c>
      <c r="B149" s="151" t="s">
        <v>2771</v>
      </c>
      <c r="C149" s="51" t="s">
        <v>2790</v>
      </c>
      <c r="D149" s="151" t="s">
        <v>2770</v>
      </c>
      <c r="E149" s="152" t="s">
        <v>2772</v>
      </c>
      <c r="F149" s="152" t="s">
        <v>2739</v>
      </c>
      <c r="G149" s="161">
        <v>58.01</v>
      </c>
      <c r="H149" s="11"/>
      <c r="I149" s="97"/>
      <c r="J149" s="8"/>
      <c r="O149" s="98"/>
      <c r="P149" s="98"/>
      <c r="Q149" s="98"/>
      <c r="R149" s="98"/>
    </row>
    <row r="150" spans="1:18" ht="33.75">
      <c r="A150" s="9" t="s">
        <v>2714</v>
      </c>
      <c r="B150" s="151" t="s">
        <v>2774</v>
      </c>
      <c r="C150" s="51" t="s">
        <v>2791</v>
      </c>
      <c r="D150" s="151" t="s">
        <v>2773</v>
      </c>
      <c r="E150" s="151" t="s">
        <v>2775</v>
      </c>
      <c r="F150" s="151" t="s">
        <v>2743</v>
      </c>
      <c r="G150" s="161">
        <v>20.5</v>
      </c>
      <c r="H150" s="11"/>
      <c r="I150" s="97"/>
      <c r="J150" s="8"/>
      <c r="O150" s="98"/>
      <c r="P150" s="98"/>
      <c r="Q150" s="98"/>
      <c r="R150" s="98"/>
    </row>
    <row r="151" spans="1:18" ht="33.75">
      <c r="A151" s="9" t="s">
        <v>2714</v>
      </c>
      <c r="B151" s="151" t="s">
        <v>2776</v>
      </c>
      <c r="C151" s="51" t="s">
        <v>2792</v>
      </c>
      <c r="D151" s="151" t="s">
        <v>2770</v>
      </c>
      <c r="E151" s="152" t="s">
        <v>2777</v>
      </c>
      <c r="F151" s="152" t="s">
        <v>2745</v>
      </c>
      <c r="G151" s="161">
        <v>20</v>
      </c>
      <c r="H151" s="11"/>
      <c r="I151" s="97"/>
      <c r="J151" s="8"/>
      <c r="O151" s="98"/>
      <c r="P151" s="98"/>
      <c r="Q151" s="98"/>
      <c r="R151" s="98"/>
    </row>
    <row r="152" spans="1:18" ht="33.75">
      <c r="A152" s="9" t="s">
        <v>2714</v>
      </c>
      <c r="B152" s="151" t="s">
        <v>2778</v>
      </c>
      <c r="C152" s="51" t="s">
        <v>2793</v>
      </c>
      <c r="D152" s="151" t="s">
        <v>2780</v>
      </c>
      <c r="E152" s="151" t="s">
        <v>2782</v>
      </c>
      <c r="F152" s="151" t="s">
        <v>2749</v>
      </c>
      <c r="G152" s="161">
        <v>150</v>
      </c>
      <c r="H152" s="11"/>
      <c r="I152" s="97"/>
      <c r="J152" s="8"/>
      <c r="O152" s="98"/>
      <c r="P152" s="98"/>
      <c r="Q152" s="98"/>
      <c r="R152" s="98"/>
    </row>
    <row r="153" spans="1:18" ht="33.75">
      <c r="A153" s="9" t="s">
        <v>2714</v>
      </c>
      <c r="B153" s="151" t="s">
        <v>2779</v>
      </c>
      <c r="C153" s="51" t="s">
        <v>2718</v>
      </c>
      <c r="D153" s="151" t="s">
        <v>2781</v>
      </c>
      <c r="E153" s="151" t="s">
        <v>2783</v>
      </c>
      <c r="F153" s="151" t="s">
        <v>2751</v>
      </c>
      <c r="G153" s="161">
        <v>1000</v>
      </c>
      <c r="H153" s="11"/>
      <c r="I153" s="97"/>
      <c r="J153" s="8"/>
    </row>
    <row r="154" spans="1:18" ht="33.75">
      <c r="A154" s="9" t="s">
        <v>2714</v>
      </c>
      <c r="B154" s="151" t="s">
        <v>2787</v>
      </c>
      <c r="C154" s="51" t="s">
        <v>2788</v>
      </c>
      <c r="D154" s="151" t="s">
        <v>2780</v>
      </c>
      <c r="E154" s="151" t="s">
        <v>2726</v>
      </c>
      <c r="F154" s="9" t="s">
        <v>2717</v>
      </c>
      <c r="G154" s="11">
        <v>0.88</v>
      </c>
      <c r="H154" s="11"/>
      <c r="I154" s="97"/>
      <c r="J154" s="8"/>
    </row>
    <row r="155" spans="1:18" ht="33.75">
      <c r="A155" s="9" t="s">
        <v>2714</v>
      </c>
      <c r="B155" s="151" t="s">
        <v>2787</v>
      </c>
      <c r="C155" s="51" t="s">
        <v>2789</v>
      </c>
      <c r="D155" s="151" t="s">
        <v>2784</v>
      </c>
      <c r="E155" s="151" t="s">
        <v>2726</v>
      </c>
      <c r="F155" s="9" t="s">
        <v>2717</v>
      </c>
      <c r="G155" s="11">
        <v>16.489999999999998</v>
      </c>
      <c r="H155" s="11"/>
      <c r="I155" s="97"/>
      <c r="J155" s="8"/>
    </row>
    <row r="156" spans="1:18" ht="33.75">
      <c r="A156" s="9" t="s">
        <v>2714</v>
      </c>
      <c r="B156" s="151" t="s">
        <v>2787</v>
      </c>
      <c r="C156" s="51" t="s">
        <v>2788</v>
      </c>
      <c r="D156" s="151" t="s">
        <v>2785</v>
      </c>
      <c r="E156" s="151" t="s">
        <v>2726</v>
      </c>
      <c r="F156" s="9" t="s">
        <v>2717</v>
      </c>
      <c r="G156" s="11">
        <v>4</v>
      </c>
      <c r="H156" s="11"/>
      <c r="I156" s="97"/>
      <c r="J156" s="8"/>
    </row>
    <row r="157" spans="1:18" ht="33.75">
      <c r="A157" s="9" t="s">
        <v>2714</v>
      </c>
      <c r="B157" s="151" t="s">
        <v>2787</v>
      </c>
      <c r="C157" s="51" t="s">
        <v>2788</v>
      </c>
      <c r="D157" s="151" t="s">
        <v>2786</v>
      </c>
      <c r="E157" s="151" t="s">
        <v>2726</v>
      </c>
      <c r="F157" s="9" t="s">
        <v>2717</v>
      </c>
      <c r="G157" s="11">
        <v>6.56</v>
      </c>
      <c r="H157" s="11"/>
      <c r="I157" s="97"/>
      <c r="J157" s="8"/>
    </row>
    <row r="158" spans="1:18" ht="33.75">
      <c r="A158" s="9" t="s">
        <v>2714</v>
      </c>
      <c r="B158" s="151" t="s">
        <v>2795</v>
      </c>
      <c r="C158" s="51" t="s">
        <v>2817</v>
      </c>
      <c r="D158" s="151" t="s">
        <v>2794</v>
      </c>
      <c r="E158" s="152" t="s">
        <v>2796</v>
      </c>
      <c r="F158" s="152" t="s">
        <v>2739</v>
      </c>
      <c r="G158" s="161">
        <v>58.01</v>
      </c>
      <c r="H158" s="11"/>
      <c r="I158" s="97"/>
      <c r="J158" s="8"/>
    </row>
    <row r="159" spans="1:18" ht="33.75">
      <c r="A159" s="9" t="s">
        <v>2714</v>
      </c>
      <c r="B159" s="151" t="s">
        <v>2798</v>
      </c>
      <c r="C159" s="51" t="s">
        <v>2818</v>
      </c>
      <c r="D159" s="151" t="s">
        <v>2797</v>
      </c>
      <c r="E159" s="152" t="s">
        <v>2799</v>
      </c>
      <c r="F159" s="152" t="s">
        <v>2743</v>
      </c>
      <c r="G159" s="161">
        <v>20.5</v>
      </c>
      <c r="H159" s="11"/>
    </row>
    <row r="160" spans="1:18" ht="33.75">
      <c r="A160" s="9" t="s">
        <v>2714</v>
      </c>
      <c r="B160" s="151" t="s">
        <v>2801</v>
      </c>
      <c r="C160" s="51" t="s">
        <v>2819</v>
      </c>
      <c r="D160" s="151" t="s">
        <v>2800</v>
      </c>
      <c r="E160" s="152" t="s">
        <v>2802</v>
      </c>
      <c r="F160" s="152" t="s">
        <v>2745</v>
      </c>
      <c r="G160" s="161">
        <v>20</v>
      </c>
      <c r="H160" s="11"/>
    </row>
    <row r="161" spans="1:8" ht="33.75">
      <c r="A161" s="9" t="s">
        <v>2714</v>
      </c>
      <c r="B161" s="151" t="s">
        <v>2804</v>
      </c>
      <c r="C161" s="51" t="s">
        <v>2820</v>
      </c>
      <c r="D161" s="151" t="s">
        <v>2803</v>
      </c>
      <c r="E161" s="152" t="s">
        <v>2805</v>
      </c>
      <c r="F161" s="152" t="s">
        <v>2749</v>
      </c>
      <c r="G161" s="161">
        <v>150</v>
      </c>
      <c r="H161" s="11"/>
    </row>
    <row r="162" spans="1:8" ht="33.75">
      <c r="A162" s="9" t="s">
        <v>2714</v>
      </c>
      <c r="B162" s="151" t="s">
        <v>2806</v>
      </c>
      <c r="C162" s="51" t="s">
        <v>2730</v>
      </c>
      <c r="D162" s="151" t="s">
        <v>2807</v>
      </c>
      <c r="E162" s="152" t="s">
        <v>2808</v>
      </c>
      <c r="F162" s="152" t="s">
        <v>2751</v>
      </c>
      <c r="G162" s="161">
        <v>1000</v>
      </c>
      <c r="H162" s="11"/>
    </row>
    <row r="163" spans="1:8" ht="33.75">
      <c r="A163" s="9" t="s">
        <v>2714</v>
      </c>
      <c r="B163" s="151" t="s">
        <v>2812</v>
      </c>
      <c r="C163" s="51" t="s">
        <v>2816</v>
      </c>
      <c r="D163" s="151" t="s">
        <v>2803</v>
      </c>
      <c r="E163" s="152" t="s">
        <v>2813</v>
      </c>
      <c r="F163" s="162" t="s">
        <v>2717</v>
      </c>
      <c r="G163" s="161">
        <v>1.1200000000000001</v>
      </c>
      <c r="H163" s="11"/>
    </row>
    <row r="164" spans="1:8" ht="33.75">
      <c r="A164" s="9" t="s">
        <v>2714</v>
      </c>
      <c r="B164" s="151" t="s">
        <v>2812</v>
      </c>
      <c r="C164" s="51" t="s">
        <v>2816</v>
      </c>
      <c r="D164" s="151" t="s">
        <v>2809</v>
      </c>
      <c r="E164" s="152" t="s">
        <v>2726</v>
      </c>
      <c r="F164" s="162" t="s">
        <v>2717</v>
      </c>
      <c r="G164" s="161">
        <v>4</v>
      </c>
      <c r="H164" s="11"/>
    </row>
    <row r="165" spans="1:8" ht="33.75">
      <c r="A165" s="9" t="s">
        <v>2714</v>
      </c>
      <c r="B165" s="151" t="s">
        <v>2812</v>
      </c>
      <c r="C165" s="51" t="s">
        <v>2816</v>
      </c>
      <c r="D165" s="151" t="s">
        <v>2810</v>
      </c>
      <c r="E165" s="152" t="s">
        <v>2726</v>
      </c>
      <c r="F165" s="162" t="s">
        <v>2717</v>
      </c>
      <c r="G165" s="161">
        <v>2</v>
      </c>
      <c r="H165" s="11"/>
    </row>
    <row r="166" spans="1:8" ht="33.75">
      <c r="A166" s="9" t="s">
        <v>2714</v>
      </c>
      <c r="B166" s="151" t="s">
        <v>2812</v>
      </c>
      <c r="C166" s="51" t="s">
        <v>2816</v>
      </c>
      <c r="D166" s="151" t="s">
        <v>2811</v>
      </c>
      <c r="E166" s="152" t="s">
        <v>2726</v>
      </c>
      <c r="F166" s="162" t="s">
        <v>2717</v>
      </c>
      <c r="G166" s="161">
        <v>6.78</v>
      </c>
      <c r="H166" s="11"/>
    </row>
    <row r="167" spans="1:8" ht="33.75">
      <c r="A167" s="9" t="s">
        <v>2714</v>
      </c>
      <c r="B167" s="151" t="s">
        <v>2814</v>
      </c>
      <c r="C167" s="51" t="s">
        <v>2821</v>
      </c>
      <c r="D167" s="151" t="s">
        <v>2800</v>
      </c>
      <c r="E167" s="152" t="s">
        <v>2815</v>
      </c>
      <c r="F167" s="152" t="s">
        <v>2745</v>
      </c>
      <c r="G167" s="161">
        <v>265.5</v>
      </c>
      <c r="H167" s="11"/>
    </row>
    <row r="168" spans="1:8" ht="33.75">
      <c r="A168" s="9" t="s">
        <v>2714</v>
      </c>
      <c r="B168" s="152" t="s">
        <v>2823</v>
      </c>
      <c r="C168" s="166" t="s">
        <v>2855</v>
      </c>
      <c r="D168" s="152" t="s">
        <v>2822</v>
      </c>
      <c r="E168" s="152" t="s">
        <v>2824</v>
      </c>
      <c r="F168" s="152" t="s">
        <v>2739</v>
      </c>
      <c r="G168" s="165">
        <v>58.01</v>
      </c>
      <c r="H168" s="163"/>
    </row>
    <row r="169" spans="1:8" ht="33.75">
      <c r="A169" s="9" t="s">
        <v>2714</v>
      </c>
      <c r="B169" s="151" t="s">
        <v>2831</v>
      </c>
      <c r="C169" s="166" t="s">
        <v>2856</v>
      </c>
      <c r="D169" s="151" t="s">
        <v>2828</v>
      </c>
      <c r="E169" s="152" t="s">
        <v>2833</v>
      </c>
      <c r="F169" s="151" t="s">
        <v>2749</v>
      </c>
      <c r="G169" s="161">
        <v>150</v>
      </c>
      <c r="H169" s="163"/>
    </row>
    <row r="170" spans="1:8" ht="33.75">
      <c r="A170" s="9" t="s">
        <v>2714</v>
      </c>
      <c r="B170" s="151" t="s">
        <v>2825</v>
      </c>
      <c r="C170" s="166" t="s">
        <v>2857</v>
      </c>
      <c r="D170" s="151" t="s">
        <v>2829</v>
      </c>
      <c r="E170" s="152" t="s">
        <v>2834</v>
      </c>
      <c r="F170" s="151" t="s">
        <v>2743</v>
      </c>
      <c r="G170" s="161">
        <v>20.5</v>
      </c>
      <c r="H170" s="163"/>
    </row>
    <row r="171" spans="1:8" ht="33.75">
      <c r="A171" s="9" t="s">
        <v>2714</v>
      </c>
      <c r="B171" s="151" t="s">
        <v>2826</v>
      </c>
      <c r="C171" s="166" t="s">
        <v>2858</v>
      </c>
      <c r="D171" s="151" t="s">
        <v>2830</v>
      </c>
      <c r="E171" s="152" t="s">
        <v>2835</v>
      </c>
      <c r="F171" s="151" t="s">
        <v>2832</v>
      </c>
      <c r="G171" s="161">
        <v>20.16</v>
      </c>
      <c r="H171" s="163"/>
    </row>
    <row r="172" spans="1:8" ht="33.75">
      <c r="A172" s="9" t="s">
        <v>2714</v>
      </c>
      <c r="B172" s="151" t="s">
        <v>2827</v>
      </c>
      <c r="C172" s="166" t="s">
        <v>2859</v>
      </c>
      <c r="D172" s="151" t="s">
        <v>2830</v>
      </c>
      <c r="E172" s="152" t="s">
        <v>2836</v>
      </c>
      <c r="F172" s="151" t="s">
        <v>2832</v>
      </c>
      <c r="G172" s="161">
        <v>11.94</v>
      </c>
      <c r="H172" s="163"/>
    </row>
    <row r="173" spans="1:8" ht="33.75">
      <c r="A173" s="9" t="s">
        <v>2714</v>
      </c>
      <c r="B173" s="151" t="s">
        <v>2838</v>
      </c>
      <c r="C173" s="166" t="s">
        <v>2860</v>
      </c>
      <c r="D173" s="151" t="s">
        <v>2837</v>
      </c>
      <c r="E173" s="151" t="s">
        <v>2839</v>
      </c>
      <c r="F173" s="152" t="s">
        <v>2745</v>
      </c>
      <c r="G173" s="161">
        <v>20</v>
      </c>
      <c r="H173" s="163"/>
    </row>
    <row r="174" spans="1:8" ht="90">
      <c r="A174" s="9" t="s">
        <v>2714</v>
      </c>
      <c r="B174" s="152" t="s">
        <v>2840</v>
      </c>
      <c r="C174" s="51" t="s">
        <v>2864</v>
      </c>
      <c r="D174" s="152" t="s">
        <v>2828</v>
      </c>
      <c r="E174" s="9" t="s">
        <v>2863</v>
      </c>
      <c r="F174" s="152" t="s">
        <v>2751</v>
      </c>
      <c r="G174" s="165">
        <v>605</v>
      </c>
      <c r="H174" s="163"/>
    </row>
    <row r="175" spans="1:8" ht="90">
      <c r="A175" s="9" t="s">
        <v>2714</v>
      </c>
      <c r="B175" s="152" t="s">
        <v>2841</v>
      </c>
      <c r="C175" s="51" t="s">
        <v>2865</v>
      </c>
      <c r="D175" s="152" t="s">
        <v>2828</v>
      </c>
      <c r="E175" s="9" t="s">
        <v>2866</v>
      </c>
      <c r="F175" s="152" t="s">
        <v>2842</v>
      </c>
      <c r="G175" s="165">
        <v>589</v>
      </c>
      <c r="H175" s="163"/>
    </row>
    <row r="176" spans="1:8" ht="90">
      <c r="A176" s="9" t="s">
        <v>2714</v>
      </c>
      <c r="B176" s="151" t="s">
        <v>2843</v>
      </c>
      <c r="C176" s="51" t="s">
        <v>2868</v>
      </c>
      <c r="D176" s="151" t="s">
        <v>2828</v>
      </c>
      <c r="E176" s="9" t="s">
        <v>2867</v>
      </c>
      <c r="F176" s="151" t="s">
        <v>2842</v>
      </c>
      <c r="G176" s="161">
        <v>504.9</v>
      </c>
      <c r="H176" s="163"/>
    </row>
    <row r="177" spans="1:8" ht="33.75">
      <c r="A177" s="9" t="s">
        <v>2714</v>
      </c>
      <c r="B177" s="151" t="s">
        <v>2847</v>
      </c>
      <c r="C177" s="51" t="s">
        <v>2861</v>
      </c>
      <c r="D177" s="151" t="s">
        <v>2844</v>
      </c>
      <c r="E177" s="151" t="s">
        <v>2848</v>
      </c>
      <c r="F177" s="152" t="s">
        <v>2717</v>
      </c>
      <c r="G177" s="161">
        <v>1.44</v>
      </c>
      <c r="H177" s="163"/>
    </row>
    <row r="178" spans="1:8" ht="33.75">
      <c r="A178" s="9" t="s">
        <v>2714</v>
      </c>
      <c r="B178" s="151" t="s">
        <v>2847</v>
      </c>
      <c r="C178" s="51" t="s">
        <v>2861</v>
      </c>
      <c r="D178" s="151" t="s">
        <v>2822</v>
      </c>
      <c r="E178" s="151" t="s">
        <v>2849</v>
      </c>
      <c r="F178" s="152" t="s">
        <v>2717</v>
      </c>
      <c r="G178" s="161">
        <v>9</v>
      </c>
      <c r="H178" s="163"/>
    </row>
    <row r="179" spans="1:8" ht="33.75">
      <c r="A179" s="9" t="s">
        <v>2714</v>
      </c>
      <c r="B179" s="151" t="s">
        <v>2847</v>
      </c>
      <c r="C179" s="51" t="s">
        <v>2861</v>
      </c>
      <c r="D179" s="151" t="s">
        <v>2845</v>
      </c>
      <c r="E179" s="151" t="s">
        <v>2726</v>
      </c>
      <c r="F179" s="152" t="s">
        <v>2717</v>
      </c>
      <c r="G179" s="161">
        <v>2</v>
      </c>
      <c r="H179" s="163"/>
    </row>
    <row r="180" spans="1:8" ht="33.75">
      <c r="A180" s="9" t="s">
        <v>2714</v>
      </c>
      <c r="B180" s="151" t="s">
        <v>2847</v>
      </c>
      <c r="C180" s="51" t="s">
        <v>2861</v>
      </c>
      <c r="D180" s="151" t="s">
        <v>2846</v>
      </c>
      <c r="E180" s="151" t="s">
        <v>2726</v>
      </c>
      <c r="F180" s="9" t="s">
        <v>2717</v>
      </c>
      <c r="G180" s="161">
        <v>7</v>
      </c>
      <c r="H180" s="11"/>
    </row>
    <row r="181" spans="1:8" ht="33.75">
      <c r="A181" s="9" t="s">
        <v>2714</v>
      </c>
      <c r="B181" s="151" t="s">
        <v>2850</v>
      </c>
      <c r="C181" s="166" t="s">
        <v>2862</v>
      </c>
      <c r="D181" s="151" t="s">
        <v>2822</v>
      </c>
      <c r="E181" s="151" t="s">
        <v>2852</v>
      </c>
      <c r="F181" s="152" t="s">
        <v>2851</v>
      </c>
      <c r="G181" s="161">
        <v>177.81</v>
      </c>
      <c r="H181" s="11"/>
    </row>
    <row r="182" spans="1:8" ht="90">
      <c r="A182" s="9" t="s">
        <v>2720</v>
      </c>
      <c r="B182" s="151" t="s">
        <v>2853</v>
      </c>
      <c r="C182" s="51" t="s">
        <v>2870</v>
      </c>
      <c r="D182" s="151" t="s">
        <v>2828</v>
      </c>
      <c r="E182" s="9" t="s">
        <v>2869</v>
      </c>
      <c r="F182" s="151" t="s">
        <v>2854</v>
      </c>
      <c r="G182" s="161">
        <v>2774.8100000000004</v>
      </c>
      <c r="H182" s="11"/>
    </row>
    <row r="183" spans="1:8" ht="33.75">
      <c r="A183" s="9" t="s">
        <v>2714</v>
      </c>
      <c r="B183" s="152" t="s">
        <v>2872</v>
      </c>
      <c r="C183" s="51" t="s">
        <v>2892</v>
      </c>
      <c r="D183" s="152" t="s">
        <v>2871</v>
      </c>
      <c r="E183" s="152" t="s">
        <v>2874</v>
      </c>
      <c r="F183" s="152" t="s">
        <v>2873</v>
      </c>
      <c r="G183" s="165">
        <v>190</v>
      </c>
      <c r="H183" s="163"/>
    </row>
    <row r="184" spans="1:8" ht="33.75">
      <c r="A184" s="9" t="s">
        <v>2714</v>
      </c>
      <c r="B184" s="152" t="s">
        <v>2876</v>
      </c>
      <c r="C184" s="51" t="s">
        <v>2893</v>
      </c>
      <c r="D184" s="152" t="s">
        <v>2875</v>
      </c>
      <c r="E184" s="152" t="s">
        <v>2877</v>
      </c>
      <c r="F184" s="152" t="s">
        <v>2739</v>
      </c>
      <c r="G184" s="165">
        <v>58.01</v>
      </c>
      <c r="H184" s="163"/>
    </row>
    <row r="185" spans="1:8" ht="33.75">
      <c r="A185" s="9" t="s">
        <v>2714</v>
      </c>
      <c r="B185" s="152" t="s">
        <v>2879</v>
      </c>
      <c r="C185" s="51" t="s">
        <v>2894</v>
      </c>
      <c r="D185" s="152" t="s">
        <v>2878</v>
      </c>
      <c r="E185" s="152" t="s">
        <v>2880</v>
      </c>
      <c r="F185" s="152" t="s">
        <v>2743</v>
      </c>
      <c r="G185" s="165">
        <v>20.5</v>
      </c>
      <c r="H185" s="163"/>
    </row>
    <row r="186" spans="1:8" ht="33.75">
      <c r="A186" s="9" t="s">
        <v>2714</v>
      </c>
      <c r="B186" s="152" t="s">
        <v>2882</v>
      </c>
      <c r="C186" s="51" t="s">
        <v>2895</v>
      </c>
      <c r="D186" s="152" t="s">
        <v>2881</v>
      </c>
      <c r="E186" s="152" t="s">
        <v>2883</v>
      </c>
      <c r="F186" s="152" t="s">
        <v>2745</v>
      </c>
      <c r="G186" s="165">
        <v>22</v>
      </c>
      <c r="H186" s="163"/>
    </row>
    <row r="187" spans="1:8" ht="33.75">
      <c r="A187" s="9" t="s">
        <v>2714</v>
      </c>
      <c r="B187" s="152" t="s">
        <v>2885</v>
      </c>
      <c r="C187" s="51" t="s">
        <v>2896</v>
      </c>
      <c r="D187" s="152" t="s">
        <v>2884</v>
      </c>
      <c r="E187" s="152" t="s">
        <v>2887</v>
      </c>
      <c r="F187" s="152" t="s">
        <v>2749</v>
      </c>
      <c r="G187" s="165">
        <v>150</v>
      </c>
      <c r="H187" s="163"/>
    </row>
    <row r="188" spans="1:8" ht="33.75">
      <c r="A188" s="9" t="s">
        <v>2714</v>
      </c>
      <c r="B188" s="152" t="s">
        <v>2886</v>
      </c>
      <c r="C188" s="51" t="s">
        <v>2897</v>
      </c>
      <c r="D188" s="152" t="s">
        <v>2881</v>
      </c>
      <c r="E188" s="152" t="s">
        <v>2888</v>
      </c>
      <c r="F188" s="152" t="s">
        <v>2751</v>
      </c>
      <c r="G188" s="165">
        <v>1000</v>
      </c>
      <c r="H188" s="163"/>
    </row>
    <row r="189" spans="1:8" ht="33.75">
      <c r="A189" s="9" t="s">
        <v>2714</v>
      </c>
      <c r="B189" s="152" t="s">
        <v>2891</v>
      </c>
      <c r="C189" s="51" t="s">
        <v>2898</v>
      </c>
      <c r="D189" s="152" t="s">
        <v>2884</v>
      </c>
      <c r="E189" s="152" t="s">
        <v>2726</v>
      </c>
      <c r="F189" s="9" t="s">
        <v>2717</v>
      </c>
      <c r="G189" s="165">
        <v>0.96000000000000008</v>
      </c>
      <c r="H189" s="163"/>
    </row>
    <row r="190" spans="1:8" ht="33.75">
      <c r="A190" s="9" t="s">
        <v>2714</v>
      </c>
      <c r="B190" s="152" t="s">
        <v>2891</v>
      </c>
      <c r="C190" s="51" t="s">
        <v>2898</v>
      </c>
      <c r="D190" s="152" t="s">
        <v>2889</v>
      </c>
      <c r="E190" s="152" t="s">
        <v>2849</v>
      </c>
      <c r="F190" s="9" t="s">
        <v>2717</v>
      </c>
      <c r="G190" s="165">
        <v>18.010000000000002</v>
      </c>
      <c r="H190" s="163"/>
    </row>
    <row r="191" spans="1:8" ht="33.75">
      <c r="A191" s="9" t="s">
        <v>2714</v>
      </c>
      <c r="B191" s="152" t="s">
        <v>2891</v>
      </c>
      <c r="C191" s="51" t="s">
        <v>2898</v>
      </c>
      <c r="D191" s="152" t="s">
        <v>2890</v>
      </c>
      <c r="E191" s="152" t="s">
        <v>2726</v>
      </c>
      <c r="F191" s="9" t="s">
        <v>2717</v>
      </c>
      <c r="G191" s="165">
        <v>6.56</v>
      </c>
      <c r="H191" s="163"/>
    </row>
    <row r="192" spans="1:8" ht="33.75">
      <c r="A192" s="9" t="s">
        <v>2714</v>
      </c>
      <c r="B192" s="151" t="s">
        <v>2900</v>
      </c>
      <c r="C192" s="51" t="s">
        <v>2913</v>
      </c>
      <c r="D192" s="151" t="s">
        <v>2899</v>
      </c>
      <c r="E192" s="152" t="s">
        <v>2901</v>
      </c>
      <c r="F192" s="152" t="s">
        <v>2739</v>
      </c>
      <c r="G192" s="165">
        <v>58.01</v>
      </c>
      <c r="H192" s="11"/>
    </row>
    <row r="193" spans="1:8" ht="33.75">
      <c r="A193" s="9" t="s">
        <v>2714</v>
      </c>
      <c r="B193" s="51" t="s">
        <v>2902</v>
      </c>
      <c r="C193" s="51" t="s">
        <v>2914</v>
      </c>
      <c r="D193" s="192">
        <v>42571</v>
      </c>
      <c r="E193" s="164" t="s">
        <v>2907</v>
      </c>
      <c r="F193" s="164" t="s">
        <v>770</v>
      </c>
      <c r="G193" s="193">
        <v>20.5</v>
      </c>
      <c r="H193" s="11"/>
    </row>
    <row r="194" spans="1:8" ht="33.75">
      <c r="A194" s="9" t="s">
        <v>2714</v>
      </c>
      <c r="B194" s="51" t="s">
        <v>2903</v>
      </c>
      <c r="C194" s="51" t="s">
        <v>2915</v>
      </c>
      <c r="D194" s="192">
        <v>42571</v>
      </c>
      <c r="E194" s="164" t="s">
        <v>2908</v>
      </c>
      <c r="F194" s="164" t="s">
        <v>2745</v>
      </c>
      <c r="G194" s="193">
        <v>22</v>
      </c>
      <c r="H194" s="11"/>
    </row>
    <row r="195" spans="1:8" ht="33.75">
      <c r="A195" s="9" t="s">
        <v>2714</v>
      </c>
      <c r="B195" s="51" t="s">
        <v>2904</v>
      </c>
      <c r="C195" s="51" t="s">
        <v>2916</v>
      </c>
      <c r="D195" s="192">
        <v>42552</v>
      </c>
      <c r="E195" s="164" t="s">
        <v>2909</v>
      </c>
      <c r="F195" s="164" t="s">
        <v>2749</v>
      </c>
      <c r="G195" s="193">
        <v>150</v>
      </c>
      <c r="H195" s="11"/>
    </row>
    <row r="196" spans="1:8" ht="90">
      <c r="A196" s="9" t="s">
        <v>2714</v>
      </c>
      <c r="B196" s="51" t="s">
        <v>2905</v>
      </c>
      <c r="C196" s="51" t="s">
        <v>2917</v>
      </c>
      <c r="D196" s="192">
        <v>42571</v>
      </c>
      <c r="E196" s="9" t="s">
        <v>2911</v>
      </c>
      <c r="F196" s="151" t="s">
        <v>2910</v>
      </c>
      <c r="G196" s="161">
        <v>3521.8700000000003</v>
      </c>
      <c r="H196" s="11"/>
    </row>
    <row r="197" spans="1:8" ht="33.75">
      <c r="A197" s="9" t="s">
        <v>2714</v>
      </c>
      <c r="B197" s="51" t="s">
        <v>2906</v>
      </c>
      <c r="C197" s="51" t="s">
        <v>2912</v>
      </c>
      <c r="D197" s="192">
        <v>42552</v>
      </c>
      <c r="E197" s="151" t="s">
        <v>2726</v>
      </c>
      <c r="F197" s="9" t="s">
        <v>2717</v>
      </c>
      <c r="G197" s="161">
        <v>4.88</v>
      </c>
      <c r="H197" s="11"/>
    </row>
    <row r="198" spans="1:8" ht="33.75">
      <c r="A198" s="9" t="s">
        <v>2714</v>
      </c>
      <c r="B198" s="51" t="s">
        <v>2906</v>
      </c>
      <c r="C198" s="51" t="s">
        <v>2912</v>
      </c>
      <c r="D198" s="192">
        <v>42565</v>
      </c>
      <c r="E198" s="151" t="s">
        <v>2726</v>
      </c>
      <c r="F198" s="9" t="s">
        <v>2717</v>
      </c>
      <c r="G198" s="161">
        <v>2</v>
      </c>
      <c r="H198" s="11"/>
    </row>
    <row r="199" spans="1:8" ht="33.75">
      <c r="A199" s="9" t="s">
        <v>2714</v>
      </c>
      <c r="B199" s="51" t="s">
        <v>2906</v>
      </c>
      <c r="C199" s="51" t="s">
        <v>2912</v>
      </c>
      <c r="D199" s="192">
        <v>42571</v>
      </c>
      <c r="E199" s="151" t="s">
        <v>2849</v>
      </c>
      <c r="F199" s="9" t="s">
        <v>2717</v>
      </c>
      <c r="G199" s="161">
        <v>27.5</v>
      </c>
      <c r="H199" s="11"/>
    </row>
    <row r="200" spans="1:8" ht="33.75">
      <c r="A200" s="9" t="s">
        <v>2714</v>
      </c>
      <c r="B200" s="51" t="s">
        <v>2906</v>
      </c>
      <c r="C200" s="51" t="s">
        <v>2912</v>
      </c>
      <c r="D200" s="192">
        <v>42582</v>
      </c>
      <c r="E200" s="151" t="s">
        <v>2726</v>
      </c>
      <c r="F200" s="9" t="s">
        <v>2717</v>
      </c>
      <c r="G200" s="161">
        <v>6.56</v>
      </c>
      <c r="H200" s="11"/>
    </row>
    <row r="201" spans="1:8" ht="33.75">
      <c r="A201" s="9" t="s">
        <v>2714</v>
      </c>
      <c r="B201" s="51"/>
      <c r="C201" s="51"/>
      <c r="D201" s="192"/>
      <c r="E201" s="9"/>
      <c r="F201" s="9"/>
      <c r="G201" s="11"/>
      <c r="H201" s="11"/>
    </row>
    <row r="202" spans="1:8" ht="33.75">
      <c r="A202" s="9" t="s">
        <v>2714</v>
      </c>
      <c r="B202" s="51"/>
      <c r="C202" s="51"/>
      <c r="D202" s="192"/>
      <c r="E202" s="9"/>
      <c r="F202" s="9"/>
      <c r="G202" s="11"/>
      <c r="H202" s="11"/>
    </row>
    <row r="203" spans="1:8" ht="33.75">
      <c r="A203" s="9" t="s">
        <v>2714</v>
      </c>
      <c r="B203" s="51"/>
      <c r="C203" s="51"/>
      <c r="D203" s="192"/>
      <c r="E203" s="9"/>
      <c r="F203" s="9"/>
      <c r="G203" s="11"/>
      <c r="H203" s="11"/>
    </row>
    <row r="204" spans="1:8" ht="33.75">
      <c r="A204" s="9" t="s">
        <v>2714</v>
      </c>
      <c r="B204" s="51"/>
      <c r="C204" s="51"/>
      <c r="D204" s="192"/>
      <c r="E204" s="9"/>
      <c r="F204" s="9"/>
      <c r="G204" s="11"/>
      <c r="H204" s="11"/>
    </row>
    <row r="205" spans="1:8" ht="33.75">
      <c r="A205" s="9" t="s">
        <v>2714</v>
      </c>
      <c r="B205" s="51"/>
      <c r="C205" s="51"/>
      <c r="D205" s="192"/>
      <c r="E205" s="9"/>
      <c r="F205" s="9"/>
      <c r="G205" s="11"/>
      <c r="H205" s="11"/>
    </row>
    <row r="206" spans="1:8" ht="33.75">
      <c r="A206" s="9" t="s">
        <v>2714</v>
      </c>
      <c r="B206" s="51"/>
      <c r="C206" s="51"/>
      <c r="D206" s="192"/>
      <c r="E206" s="9"/>
      <c r="F206" s="9"/>
      <c r="G206" s="11"/>
      <c r="H206" s="11"/>
    </row>
    <row r="207" spans="1:8" ht="33.75">
      <c r="A207" s="9" t="s">
        <v>2714</v>
      </c>
      <c r="B207" s="51"/>
      <c r="C207" s="51"/>
      <c r="D207" s="192"/>
      <c r="E207" s="9"/>
      <c r="F207" s="9"/>
      <c r="G207" s="11"/>
      <c r="H207" s="11"/>
    </row>
    <row r="208" spans="1:8" ht="33.75">
      <c r="A208" s="9" t="s">
        <v>2714</v>
      </c>
      <c r="B208" s="51"/>
      <c r="C208" s="51"/>
      <c r="D208" s="192"/>
      <c r="E208" s="9"/>
      <c r="F208" s="9"/>
      <c r="G208" s="11"/>
      <c r="H208" s="11"/>
    </row>
    <row r="209" spans="1:8" ht="33.75">
      <c r="A209" s="9" t="s">
        <v>2714</v>
      </c>
      <c r="B209" s="51"/>
      <c r="C209" s="51"/>
      <c r="D209" s="192"/>
      <c r="E209" s="9"/>
      <c r="F209" s="9"/>
      <c r="G209" s="11"/>
      <c r="H209" s="11"/>
    </row>
    <row r="210" spans="1:8" ht="33.75">
      <c r="A210" s="9" t="s">
        <v>2714</v>
      </c>
      <c r="B210" s="51"/>
      <c r="C210" s="51"/>
      <c r="D210" s="192"/>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A127:H3029">
    <cfRule type="expression" dxfId="24" priority="16" stopIfTrue="1">
      <formula>$A127&lt;&gt;""</formula>
    </cfRule>
  </conditionalFormatting>
  <conditionalFormatting sqref="B3002:C3004">
    <cfRule type="expression" dxfId="23" priority="8" stopIfTrue="1">
      <formula>$A3002&lt;&gt;""</formula>
    </cfRule>
  </conditionalFormatting>
  <conditionalFormatting sqref="E3002:F3004 H3002:H3004">
    <cfRule type="expression" dxfId="22" priority="7" stopIfTrue="1">
      <formula>$A3002&lt;&gt;""</formula>
    </cfRule>
  </conditionalFormatting>
  <conditionalFormatting sqref="A3002:A3004">
    <cfRule type="expression" dxfId="21" priority="6" stopIfTrue="1">
      <formula>$A3002&lt;&gt;""</formula>
    </cfRule>
  </conditionalFormatting>
  <conditionalFormatting sqref="D3002:D3004">
    <cfRule type="expression" dxfId="20" priority="4" stopIfTrue="1">
      <formula>$A3002&lt;&gt;""</formula>
    </cfRule>
  </conditionalFormatting>
  <conditionalFormatting sqref="G3002:G3004">
    <cfRule type="expression" dxfId="19" priority="2" stopIfTrue="1">
      <formula>$A3002&lt;&gt;""</formula>
    </cfRule>
  </conditionalFormatting>
  <conditionalFormatting sqref="E134">
    <cfRule type="expression" dxfId="18" priority="1" stopIfTrue="1">
      <formula>$A134&lt;&gt;""</formula>
    </cfRule>
  </conditionalFormatting>
  <dataValidations count="5">
    <dataValidation type="list" allowBlank="1" showInputMessage="1" showErrorMessage="1" sqref="A127:A3029">
      <formula1>OFFSET($A$1,1,0,$A$1,1)</formula1>
    </dataValidation>
    <dataValidation type="list" allowBlank="1" showInputMessage="1" sqref="E127:E3029">
      <formula1>$E$105:$E$108</formula1>
    </dataValidation>
    <dataValidation allowBlank="1" sqref="B127:C3029"/>
    <dataValidation type="decimal" operator="greaterThan" allowBlank="1" showInputMessage="1" showErrorMessage="1" sqref="G127:H3029">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tabSelected="1" topLeftCell="A13"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81" t="s">
        <v>1277</v>
      </c>
      <c r="B1" s="181"/>
      <c r="C1" s="181"/>
      <c r="D1" s="181"/>
      <c r="E1" s="181"/>
      <c r="F1" s="181"/>
      <c r="G1" s="181"/>
      <c r="H1" s="108"/>
    </row>
    <row r="2" spans="1:8" ht="7.5" customHeight="1">
      <c r="C2" s="17"/>
      <c r="D2" s="17"/>
      <c r="E2" s="17"/>
      <c r="F2" s="17"/>
      <c r="G2" s="17"/>
    </row>
    <row r="3" spans="1:8" s="8" customFormat="1" ht="12.75">
      <c r="B3" s="24" t="s">
        <v>271</v>
      </c>
      <c r="C3" s="8" t="str">
        <f>INDEX(Adr!E:E,Doklady!B112+1)</f>
        <v>Slovenská softballová asociácia</v>
      </c>
      <c r="G3" s="55" t="str">
        <f>Doklady!H111</f>
        <v>V1</v>
      </c>
      <c r="H3" s="110"/>
    </row>
    <row r="4" spans="1:8" s="8" customFormat="1" ht="12.75">
      <c r="B4" s="24" t="s">
        <v>345</v>
      </c>
      <c r="C4" s="39" t="str">
        <f>RIGHT("0000"&amp;INDEX(Adr!A:A,Doklady!B112+1),8)</f>
        <v>17316723</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Junácka 6, Bratislava 3, 832 80</v>
      </c>
      <c r="H6" s="110"/>
    </row>
    <row r="7" spans="1:8" s="8" customFormat="1" ht="12.75">
      <c r="B7" s="24" t="s">
        <v>510</v>
      </c>
      <c r="C7" s="8" t="str">
        <f>INDEX(Adr!J:J,Doklady!B112+1)</f>
        <v>SK3702000000001785595554</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32900</v>
      </c>
      <c r="D11" s="136">
        <f t="shared" si="0"/>
        <v>14198.079999999998</v>
      </c>
      <c r="E11" s="112"/>
      <c r="F11" s="112"/>
      <c r="G11" s="28">
        <f>SUMIF($A$29:$A$78,$A11,G$29:G$78)+G19</f>
        <v>19325.7255</v>
      </c>
    </row>
    <row r="12" spans="1:8" ht="12.75" customHeight="1">
      <c r="A12" s="26" t="s">
        <v>435</v>
      </c>
      <c r="B12" s="27" t="s">
        <v>350</v>
      </c>
      <c r="C12" s="28">
        <f t="shared" si="0"/>
        <v>7700</v>
      </c>
      <c r="D12" s="136">
        <f t="shared" si="0"/>
        <v>3124.8100000000004</v>
      </c>
      <c r="E12" s="112"/>
      <c r="F12" s="112"/>
      <c r="G12" s="28">
        <f>SUMIF($A$29:$A$78,$A12,G$29:G$78)</f>
        <v>4731.4305000000004</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40600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40600</v>
      </c>
      <c r="D18" s="112"/>
      <c r="E18" s="112"/>
      <c r="F18" s="112"/>
      <c r="G18" s="28">
        <f>SUMIF($H$29:$H$78,$A18,G$29:G$78)</f>
        <v>24057.156000000003</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32900</v>
      </c>
      <c r="D29" s="114">
        <f>IF(C29&lt;&gt;"",Doklady!G2,"")</f>
        <v>14198.079999999998</v>
      </c>
      <c r="E29" s="30">
        <f>IF(C29&lt;&gt;"",IF(H29&lt;&gt;102,D29/(1-Doklady!K2)-D29,""),"")</f>
        <v>747.26736842105311</v>
      </c>
      <c r="F29" s="28">
        <f>IF(C29&lt;&gt;"",IF(H29&lt;&gt;102,Doklady!H2,""),"")</f>
        <v>90.63</v>
      </c>
      <c r="G29" s="30">
        <f>IF(C29&lt;&gt;"",IF(H29&lt;&gt;102,IF(D29&gt;C29,"CHYBA!",-(MIN(D29-C29,(D29+F29)*(1-Doklady!K2)-C29))),""),"")</f>
        <v>19325.7255</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7700</v>
      </c>
      <c r="D30" s="114">
        <f>IF(C30&lt;&gt;"",Doklady!G3,"")</f>
        <v>3124.8100000000004</v>
      </c>
      <c r="E30" s="30">
        <f>IF(C30&lt;&gt;"",IF(H30&lt;&gt;102,D30/(1-Doklady!K3)-D30,""),"")</f>
        <v>164.46368421052648</v>
      </c>
      <c r="F30" s="28">
        <f>IF(C30&lt;&gt;"",IF(H30&lt;&gt;102,Doklady!H3,""),"")</f>
        <v>0</v>
      </c>
      <c r="G30" s="30">
        <f>IF(C30&lt;&gt;"",IF(H30&lt;&gt;102,IF(D30&gt;C30,"CHYBA!",-(MIN(D30-C30,(D30+F30)*(1-Doklady!K3)-C30))),""),"")</f>
        <v>4731.4305000000004</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2.9.2016</v>
      </c>
      <c r="B87" s="8"/>
      <c r="C87" s="53"/>
      <c r="D87" s="53"/>
      <c r="E87" s="53"/>
      <c r="F87" s="53"/>
      <c r="G87" s="53"/>
      <c r="H87" s="110"/>
      <c r="I87" s="8"/>
      <c r="J87" s="8"/>
    </row>
    <row r="88" spans="1:10" ht="47.25" customHeight="1">
      <c r="A88" s="8"/>
      <c r="B88" s="8"/>
      <c r="C88" s="186" t="str">
        <f>Doklady!E121</f>
        <v>Richard Bohunický, prezident SSA</v>
      </c>
      <c r="D88" s="186"/>
      <c r="E88" s="186"/>
      <c r="F88" s="186"/>
      <c r="G88" s="186"/>
      <c r="H88" s="110"/>
      <c r="I88" s="8"/>
      <c r="J88" s="8"/>
    </row>
    <row r="89" spans="1:10" ht="45" customHeight="1">
      <c r="A89" s="8"/>
      <c r="B89" s="8"/>
      <c r="C89" s="185" t="s">
        <v>445</v>
      </c>
      <c r="D89" s="185"/>
      <c r="E89" s="185"/>
      <c r="F89" s="185"/>
      <c r="G89" s="185"/>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7" priority="8" stopIfTrue="1" operator="equal">
      <formula>"CHYBA!"</formula>
    </cfRule>
  </conditionalFormatting>
  <conditionalFormatting sqref="D19">
    <cfRule type="expression" dxfId="16" priority="7" stopIfTrue="1">
      <formula>D19&gt;C19</formula>
    </cfRule>
  </conditionalFormatting>
  <conditionalFormatting sqref="D29:D78">
    <cfRule type="expression" dxfId="15" priority="5" stopIfTrue="1">
      <formula>AND(H29&lt;&gt;102,D29&gt;C29)</formula>
    </cfRule>
  </conditionalFormatting>
  <conditionalFormatting sqref="G29:G78">
    <cfRule type="cellIs" dxfId="14" priority="2" stopIfTrue="1" operator="equal">
      <formula>"CHYBA!"</formula>
    </cfRule>
  </conditionalFormatting>
  <conditionalFormatting sqref="A29:G78">
    <cfRule type="cellIs" dxfId="13"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87" t="s">
        <v>508</v>
      </c>
      <c r="B2" s="187"/>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A5" sqref="A5"/>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88" t="str">
        <f>INDEX(Adr!E:E,Doklady!B112+1)</f>
        <v>Slovenská softballová asociácia</v>
      </c>
      <c r="C2" s="188"/>
    </row>
    <row r="4" spans="1:3">
      <c r="A4" s="99" t="s">
        <v>452</v>
      </c>
      <c r="B4" s="99" t="s">
        <v>451</v>
      </c>
      <c r="C4" s="99" t="s">
        <v>488</v>
      </c>
    </row>
    <row r="5" spans="1:3">
      <c r="A5" s="87"/>
      <c r="B5" s="87"/>
      <c r="C5" s="87"/>
    </row>
    <row r="6" spans="1:3">
      <c r="A6" s="87"/>
      <c r="B6" s="87"/>
      <c r="C6" s="87"/>
    </row>
    <row r="7" spans="1:3">
      <c r="A7" s="87"/>
      <c r="B7" s="87"/>
      <c r="C7" s="87"/>
    </row>
    <row r="8" spans="1:3">
      <c r="A8" s="87"/>
      <c r="B8" s="87"/>
      <c r="C8" s="87"/>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zoomScaleNormal="100"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4"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81" t="s">
        <v>691</v>
      </c>
      <c r="B109" s="181"/>
      <c r="C109" s="181"/>
      <c r="D109" s="181"/>
      <c r="E109" s="181"/>
      <c r="F109" s="181"/>
      <c r="G109" s="181"/>
      <c r="H109" s="16"/>
      <c r="I109" s="16"/>
    </row>
    <row r="110" spans="1:10" s="17" customFormat="1" ht="15">
      <c r="A110" s="183" t="s">
        <v>270</v>
      </c>
      <c r="B110" s="183"/>
      <c r="C110" s="183"/>
      <c r="D110" s="183"/>
      <c r="E110" s="183"/>
      <c r="F110" s="183"/>
      <c r="G110" s="183"/>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89" t="s">
        <v>692</v>
      </c>
      <c r="C112" s="190"/>
      <c r="D112" s="190"/>
      <c r="E112" s="191"/>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2.9.2016</v>
      </c>
      <c r="B120" s="47"/>
      <c r="C120" s="47"/>
      <c r="F120" s="6"/>
      <c r="G120" s="6"/>
      <c r="H120" s="6"/>
    </row>
    <row r="121" spans="1:10" s="5" customFormat="1" ht="36.75" customHeight="1">
      <c r="A121" s="184" t="s">
        <v>1164</v>
      </c>
      <c r="B121" s="184"/>
      <c r="C121" s="184"/>
      <c r="D121" s="7"/>
      <c r="E121" s="184" t="s">
        <v>1165</v>
      </c>
      <c r="F121" s="184"/>
      <c r="G121" s="184"/>
      <c r="H121" s="184"/>
      <c r="I121" s="7"/>
    </row>
    <row r="122" spans="1:10" s="5" customFormat="1" ht="29.25" customHeight="1">
      <c r="A122" s="180" t="s">
        <v>487</v>
      </c>
      <c r="B122" s="180"/>
      <c r="C122" s="180"/>
      <c r="D122" s="106"/>
      <c r="E122" s="180" t="s">
        <v>2602</v>
      </c>
      <c r="F122" s="180"/>
      <c r="G122" s="180"/>
      <c r="H122" s="180"/>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12" priority="7" stopIfTrue="1">
      <formula>$A125&lt;&gt;""</formula>
    </cfRule>
  </conditionalFormatting>
  <conditionalFormatting sqref="D125:G3000 D125:D3028">
    <cfRule type="expression" dxfId="11" priority="6" stopIfTrue="1">
      <formula>$A125&lt;&gt;""</formula>
    </cfRule>
  </conditionalFormatting>
  <conditionalFormatting sqref="A125:A3028">
    <cfRule type="expression" dxfId="10" priority="5" stopIfTrue="1">
      <formula>$A125&lt;&gt;""</formula>
    </cfRule>
  </conditionalFormatting>
  <conditionalFormatting sqref="B3001:C3003">
    <cfRule type="expression" dxfId="9" priority="4" stopIfTrue="1">
      <formula>$A3001&lt;&gt;""</formula>
    </cfRule>
  </conditionalFormatting>
  <conditionalFormatting sqref="D3001:G3003">
    <cfRule type="expression" dxfId="8" priority="3" stopIfTrue="1">
      <formula>$A3001&lt;&gt;""</formula>
    </cfRule>
  </conditionalFormatting>
  <conditionalFormatting sqref="A3001:A3003">
    <cfRule type="expression" dxfId="7" priority="2" stopIfTrue="1">
      <formula>$A3001&lt;&gt;""</formula>
    </cfRule>
  </conditionalFormatting>
  <conditionalFormatting sqref="H125:H193">
    <cfRule type="expression" dxfId="6"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Admin</cp:lastModifiedBy>
  <cp:lastPrinted>2016-09-02T12:06:20Z</cp:lastPrinted>
  <dcterms:created xsi:type="dcterms:W3CDTF">2011-04-09T08:55:55Z</dcterms:created>
  <dcterms:modified xsi:type="dcterms:W3CDTF">2016-09-02T12:06:24Z</dcterms:modified>
</cp:coreProperties>
</file>