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2154A7A2-880E-4C09-B8A3-1A9D4DC0F8FA}"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 name="_xlnm.Print_Titles" localSheetId="4">Doklady!$104:$104</definedName>
    <definedName name="_xlnm.Print_Titles" localSheetId="1">Príklady!$7:$7</definedName>
    <definedName name="_xlnm.Print_Titles" localSheetId="3">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9" l="1"/>
  <c r="L129" i="9"/>
  <c r="J129" i="9"/>
  <c r="H130" i="9"/>
  <c r="I74" i="1"/>
  <c r="N74" i="1"/>
  <c r="J74" i="1"/>
  <c r="I70" i="1"/>
  <c r="J70" i="1"/>
  <c r="I71" i="1"/>
  <c r="N71" i="1"/>
  <c r="J71" i="1"/>
  <c r="I73" i="1"/>
  <c r="J73" i="1"/>
  <c r="I72" i="1"/>
  <c r="N72" i="1"/>
  <c r="J72" i="1"/>
  <c r="I69" i="1"/>
  <c r="J69" i="1"/>
  <c r="I154" i="1"/>
  <c r="N154" i="1"/>
  <c r="J154" i="1"/>
  <c r="I158" i="1"/>
  <c r="J158" i="1"/>
  <c r="I160" i="1"/>
  <c r="N160" i="1"/>
  <c r="J160" i="1"/>
  <c r="I156" i="1"/>
  <c r="J156" i="1"/>
  <c r="I164" i="1"/>
  <c r="N164" i="1"/>
  <c r="J164" i="1"/>
  <c r="I155" i="1"/>
  <c r="J155" i="1"/>
  <c r="I162" i="1"/>
  <c r="N162" i="1"/>
  <c r="J162" i="1"/>
  <c r="I165" i="1"/>
  <c r="J165" i="1"/>
  <c r="I157" i="1"/>
  <c r="N157" i="1"/>
  <c r="J157" i="1"/>
  <c r="I163" i="1"/>
  <c r="J163" i="1"/>
  <c r="I159" i="1"/>
  <c r="N159" i="1"/>
  <c r="J159" i="1"/>
  <c r="I161" i="1"/>
  <c r="J161" i="1"/>
  <c r="I175" i="1"/>
  <c r="N175" i="1"/>
  <c r="J175" i="1"/>
  <c r="I219" i="1"/>
  <c r="J219" i="1"/>
  <c r="I220" i="1"/>
  <c r="N220" i="1"/>
  <c r="J220" i="1"/>
  <c r="I274" i="1"/>
  <c r="J274" i="1"/>
  <c r="I273" i="1"/>
  <c r="N273" i="1"/>
  <c r="J273" i="1"/>
  <c r="I286" i="1"/>
  <c r="J286" i="1"/>
  <c r="I318" i="1"/>
  <c r="N318" i="1"/>
  <c r="J318" i="1"/>
  <c r="I340" i="1"/>
  <c r="J340" i="1"/>
  <c r="I336" i="1"/>
  <c r="N336" i="1"/>
  <c r="J336" i="1"/>
  <c r="I332" i="1"/>
  <c r="J332" i="1"/>
  <c r="I338" i="1"/>
  <c r="N338" i="1"/>
  <c r="J338" i="1"/>
  <c r="I333" i="1"/>
  <c r="J333" i="1"/>
  <c r="I337" i="1"/>
  <c r="N337" i="1"/>
  <c r="J337" i="1"/>
  <c r="I334" i="1"/>
  <c r="J334" i="1"/>
  <c r="I335" i="1"/>
  <c r="N335" i="1"/>
  <c r="J335" i="1"/>
  <c r="I339" i="1"/>
  <c r="J339" i="1"/>
  <c r="I344" i="1"/>
  <c r="N344" i="1"/>
  <c r="J344" i="1"/>
  <c r="I372" i="1"/>
  <c r="J372" i="1"/>
  <c r="I406" i="1"/>
  <c r="N406" i="1"/>
  <c r="J406" i="1"/>
  <c r="I407" i="1"/>
  <c r="J407" i="1"/>
  <c r="I417" i="1"/>
  <c r="N417" i="1"/>
  <c r="J417" i="1"/>
  <c r="I413" i="1"/>
  <c r="J413" i="1"/>
  <c r="I416" i="1"/>
  <c r="N416" i="1"/>
  <c r="J416" i="1"/>
  <c r="I414" i="1"/>
  <c r="J414" i="1"/>
  <c r="I415" i="1"/>
  <c r="N415" i="1"/>
  <c r="J415" i="1"/>
  <c r="I440" i="1"/>
  <c r="J440" i="1"/>
  <c r="I472" i="1"/>
  <c r="N472" i="1"/>
  <c r="J472" i="1"/>
  <c r="I370" i="1"/>
  <c r="J370" i="1"/>
  <c r="I464" i="1"/>
  <c r="N464" i="1"/>
  <c r="J464" i="1"/>
  <c r="I199" i="1"/>
  <c r="J199" i="1"/>
  <c r="I491" i="1"/>
  <c r="N491" i="1"/>
  <c r="J491" i="1"/>
  <c r="I492" i="1"/>
  <c r="J492" i="1"/>
  <c r="I493" i="1"/>
  <c r="N493" i="1"/>
  <c r="J493" i="1"/>
  <c r="A13" i="11"/>
  <c r="N14" i="11"/>
  <c r="N15" i="11"/>
  <c r="N16" i="11"/>
  <c r="N17" i="11"/>
  <c r="N18" i="11"/>
  <c r="N19" i="11"/>
  <c r="J411" i="1"/>
  <c r="J431" i="1"/>
  <c r="J432" i="1"/>
  <c r="J449" i="1"/>
  <c r="J450" i="1"/>
  <c r="J451" i="1"/>
  <c r="J452" i="1"/>
  <c r="J453" i="1"/>
  <c r="J454" i="1"/>
  <c r="J455" i="1"/>
  <c r="J459" i="1"/>
  <c r="J470" i="1"/>
  <c r="J471" i="1"/>
  <c r="J476" i="1"/>
  <c r="J477" i="1"/>
  <c r="J480" i="1"/>
  <c r="J481" i="1"/>
  <c r="J482" i="1"/>
  <c r="J483" i="1"/>
  <c r="J484" i="1"/>
  <c r="J485" i="1"/>
  <c r="J486" i="1"/>
  <c r="J487" i="1"/>
  <c r="J488" i="1"/>
  <c r="J489" i="1"/>
  <c r="J235" i="1"/>
  <c r="J435" i="1"/>
  <c r="J490" i="1"/>
  <c r="J75" i="1"/>
  <c r="J186" i="1"/>
  <c r="J14" i="1"/>
  <c r="J249" i="1"/>
  <c r="J248" i="1"/>
  <c r="J26" i="1"/>
  <c r="J114" i="1"/>
  <c r="J456" i="1"/>
  <c r="J41" i="1"/>
  <c r="J421" i="1"/>
  <c r="J31" i="1"/>
  <c r="J444" i="1"/>
  <c r="J394" i="1"/>
  <c r="J48" i="1"/>
  <c r="J128" i="1"/>
  <c r="J127" i="1"/>
  <c r="J92" i="1"/>
  <c r="J225" i="1"/>
  <c r="J418" i="1"/>
  <c r="J395" i="1"/>
  <c r="J397" i="1"/>
  <c r="J408" i="1"/>
  <c r="J400" i="1"/>
  <c r="J392" i="1"/>
  <c r="J87" i="1"/>
  <c r="J201" i="1"/>
  <c r="J221" i="1"/>
  <c r="J187" i="1"/>
  <c r="J356" i="1"/>
  <c r="J88" i="1"/>
  <c r="J230" i="1"/>
  <c r="J393" i="1"/>
  <c r="J202" i="1"/>
  <c r="J287" i="1"/>
  <c r="J203" i="1"/>
  <c r="J229" i="1"/>
  <c r="J4" i="1"/>
  <c r="J98" i="1"/>
  <c r="J99" i="1"/>
  <c r="J170" i="1"/>
  <c r="J152" i="1"/>
  <c r="J190" i="1"/>
  <c r="J269" i="1"/>
  <c r="J302" i="1"/>
  <c r="J298" i="1"/>
  <c r="J294" i="1"/>
  <c r="J300" i="1"/>
  <c r="J295" i="1"/>
  <c r="J299" i="1"/>
  <c r="J296" i="1"/>
  <c r="J297" i="1"/>
  <c r="J301" i="1"/>
  <c r="J307" i="1"/>
  <c r="J351" i="1"/>
  <c r="J402" i="1"/>
  <c r="J403" i="1"/>
  <c r="J429" i="1"/>
  <c r="J412" i="1"/>
  <c r="J428" i="1"/>
  <c r="J419" i="1"/>
  <c r="J420" i="1"/>
  <c r="J461" i="1"/>
  <c r="J410" i="1"/>
  <c r="C3" i="9"/>
  <c r="I427" i="1"/>
  <c r="I437" i="1"/>
  <c r="N437" i="1"/>
  <c r="I439" i="1"/>
  <c r="N439" i="1"/>
  <c r="I474" i="1"/>
  <c r="N474" i="1"/>
  <c r="I475" i="1"/>
  <c r="I478" i="1"/>
  <c r="N478" i="1"/>
  <c r="I396" i="1"/>
  <c r="I153" i="1"/>
  <c r="N153" i="1"/>
  <c r="I2" i="1"/>
  <c r="I6" i="1"/>
  <c r="N6" i="1"/>
  <c r="I33" i="1"/>
  <c r="N33" i="1"/>
  <c r="I34" i="1"/>
  <c r="N34" i="1"/>
  <c r="I36" i="1"/>
  <c r="I37" i="1"/>
  <c r="N37" i="1"/>
  <c r="I38" i="1"/>
  <c r="N38" i="1"/>
  <c r="I58" i="1"/>
  <c r="N58" i="1"/>
  <c r="I62" i="1"/>
  <c r="I101" i="1"/>
  <c r="N101" i="1"/>
  <c r="I102" i="1"/>
  <c r="I103" i="1"/>
  <c r="N103" i="1"/>
  <c r="I104" i="1"/>
  <c r="I106" i="1"/>
  <c r="N106" i="1"/>
  <c r="I107" i="1"/>
  <c r="N107" i="1"/>
  <c r="I110" i="1"/>
  <c r="N110" i="1"/>
  <c r="I111" i="1"/>
  <c r="I115" i="1"/>
  <c r="N115" i="1"/>
  <c r="I116" i="1"/>
  <c r="N116" i="1"/>
  <c r="I122" i="1"/>
  <c r="N122" i="1"/>
  <c r="I171" i="1"/>
  <c r="I174" i="1"/>
  <c r="N174" i="1"/>
  <c r="I178" i="1"/>
  <c r="I195" i="1"/>
  <c r="N195" i="1"/>
  <c r="I196" i="1"/>
  <c r="I270" i="1"/>
  <c r="N270" i="1"/>
  <c r="I271" i="1"/>
  <c r="N271" i="1"/>
  <c r="I280" i="1"/>
  <c r="N280" i="1"/>
  <c r="I281" i="1"/>
  <c r="I303" i="1"/>
  <c r="N303" i="1"/>
  <c r="I304" i="1"/>
  <c r="N304" i="1"/>
  <c r="I306" i="1"/>
  <c r="N306" i="1"/>
  <c r="I317" i="1"/>
  <c r="I324" i="1"/>
  <c r="N324" i="1"/>
  <c r="I325" i="1"/>
  <c r="N325" i="1"/>
  <c r="I352" i="1"/>
  <c r="N352" i="1"/>
  <c r="I353" i="1"/>
  <c r="I354" i="1"/>
  <c r="N354" i="1"/>
  <c r="I379" i="1"/>
  <c r="N379" i="1"/>
  <c r="I380" i="1"/>
  <c r="N380" i="1"/>
  <c r="I383" i="1"/>
  <c r="I385" i="1"/>
  <c r="N385" i="1"/>
  <c r="I387" i="1"/>
  <c r="N387" i="1"/>
  <c r="I404" i="1"/>
  <c r="N404" i="1"/>
  <c r="I430" i="1"/>
  <c r="N430" i="1"/>
  <c r="I433" i="1"/>
  <c r="N433" i="1"/>
  <c r="I434" i="1"/>
  <c r="I445" i="1"/>
  <c r="N445" i="1"/>
  <c r="I446" i="1"/>
  <c r="I447" i="1"/>
  <c r="N447" i="1"/>
  <c r="I448" i="1"/>
  <c r="N448" i="1"/>
  <c r="I457" i="1"/>
  <c r="N457" i="1"/>
  <c r="I458" i="1"/>
  <c r="I460" i="1"/>
  <c r="N460" i="1"/>
  <c r="I462" i="1"/>
  <c r="N462" i="1"/>
  <c r="I467" i="1"/>
  <c r="N467" i="1"/>
  <c r="I469" i="1"/>
  <c r="I86" i="1"/>
  <c r="N86" i="1"/>
  <c r="I166" i="1"/>
  <c r="N166" i="1"/>
  <c r="I123" i="1"/>
  <c r="N123"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52" i="1"/>
  <c r="N52" i="1"/>
  <c r="I105" i="1"/>
  <c r="N105" i="1"/>
  <c r="I277" i="1"/>
  <c r="N277" i="1"/>
  <c r="I126" i="1"/>
  <c r="N126" i="1"/>
  <c r="I124" i="1"/>
  <c r="N124" i="1"/>
  <c r="I125" i="1"/>
  <c r="N125" i="1"/>
  <c r="I151" i="1"/>
  <c r="N151" i="1"/>
  <c r="I49" i="1"/>
  <c r="N49" i="1"/>
  <c r="I53" i="1"/>
  <c r="N53" i="1"/>
  <c r="I80" i="1"/>
  <c r="N80" i="1"/>
  <c r="I169" i="1"/>
  <c r="N169" i="1"/>
  <c r="I422" i="1"/>
  <c r="N422" i="1"/>
  <c r="I424" i="1"/>
  <c r="N424" i="1"/>
  <c r="I426" i="1"/>
  <c r="N426" i="1"/>
  <c r="I468" i="1"/>
  <c r="N468" i="1"/>
  <c r="I19" i="1"/>
  <c r="I5" i="1"/>
  <c r="N5" i="1"/>
  <c r="I438" i="1"/>
  <c r="N438" i="1"/>
  <c r="I463" i="1"/>
  <c r="N463" i="1"/>
  <c r="I129" i="1"/>
  <c r="I319" i="1"/>
  <c r="N319" i="1"/>
  <c r="I289" i="1"/>
  <c r="I465" i="1"/>
  <c r="N465" i="1"/>
  <c r="I466" i="1"/>
  <c r="N466" i="1"/>
  <c r="I32" i="1"/>
  <c r="N32" i="1"/>
  <c r="I60" i="1"/>
  <c r="N60" i="1"/>
  <c r="I59" i="1"/>
  <c r="N59" i="1"/>
  <c r="I61" i="1"/>
  <c r="N61" i="1"/>
  <c r="I100" i="1"/>
  <c r="N100" i="1"/>
  <c r="I108" i="1"/>
  <c r="N108" i="1"/>
  <c r="I109" i="1"/>
  <c r="N109" i="1"/>
  <c r="I194" i="1"/>
  <c r="N194" i="1"/>
  <c r="I321" i="1"/>
  <c r="N321" i="1"/>
  <c r="I381" i="1"/>
  <c r="N381" i="1"/>
  <c r="I382" i="1"/>
  <c r="N382" i="1"/>
  <c r="I384" i="1"/>
  <c r="N384" i="1"/>
  <c r="I56" i="1"/>
  <c r="N56" i="1"/>
  <c r="I54" i="1"/>
  <c r="I97" i="1"/>
  <c r="N97" i="1"/>
  <c r="I350" i="1"/>
  <c r="N350" i="1"/>
  <c r="I378" i="1"/>
  <c r="N378" i="1"/>
  <c r="I20" i="1"/>
  <c r="N20" i="1"/>
  <c r="I22" i="1"/>
  <c r="N22" i="1"/>
  <c r="I23" i="1"/>
  <c r="N23" i="1"/>
  <c r="I24" i="1"/>
  <c r="N24" i="1"/>
  <c r="I27" i="1"/>
  <c r="N27" i="1"/>
  <c r="I29" i="1"/>
  <c r="N29" i="1"/>
  <c r="I30" i="1"/>
  <c r="N30" i="1"/>
  <c r="I42" i="1"/>
  <c r="N42" i="1"/>
  <c r="I44" i="1"/>
  <c r="N44" i="1"/>
  <c r="I45" i="1"/>
  <c r="N45" i="1"/>
  <c r="I46" i="1"/>
  <c r="N46" i="1"/>
  <c r="I47" i="1"/>
  <c r="N47" i="1"/>
  <c r="I91" i="1"/>
  <c r="N91" i="1"/>
  <c r="I188" i="1"/>
  <c r="N188" i="1"/>
  <c r="I189" i="1"/>
  <c r="I191" i="1"/>
  <c r="N191" i="1"/>
  <c r="I192" i="1"/>
  <c r="I193" i="1"/>
  <c r="N193" i="1"/>
  <c r="I200" i="1"/>
  <c r="N200" i="1"/>
  <c r="I204" i="1"/>
  <c r="N204" i="1"/>
  <c r="I222" i="1"/>
  <c r="N222" i="1"/>
  <c r="I223" i="1"/>
  <c r="N223" i="1"/>
  <c r="I224" i="1"/>
  <c r="I228" i="1"/>
  <c r="N228" i="1"/>
  <c r="I276" i="1"/>
  <c r="N276" i="1"/>
  <c r="I322" i="1"/>
  <c r="N322" i="1"/>
  <c r="I323" i="1"/>
  <c r="N323" i="1"/>
  <c r="I341" i="1"/>
  <c r="I342" i="1"/>
  <c r="N342" i="1"/>
  <c r="I345" i="1"/>
  <c r="N345" i="1"/>
  <c r="I355" i="1"/>
  <c r="N355" i="1"/>
  <c r="I357" i="1"/>
  <c r="N357" i="1"/>
  <c r="I358" i="1"/>
  <c r="N358" i="1"/>
  <c r="I373" i="1"/>
  <c r="N373" i="1"/>
  <c r="I253" i="1"/>
  <c r="I78" i="1"/>
  <c r="N78" i="1"/>
  <c r="I374" i="1"/>
  <c r="N374" i="1"/>
  <c r="I305" i="1"/>
  <c r="N305" i="1"/>
  <c r="I172" i="1"/>
  <c r="N172" i="1"/>
  <c r="I362" i="1"/>
  <c r="N362" i="1"/>
  <c r="I254" i="1"/>
  <c r="I255" i="1"/>
  <c r="I256" i="1"/>
  <c r="I257" i="1"/>
  <c r="I258" i="1"/>
  <c r="I259" i="1"/>
  <c r="I375" i="1"/>
  <c r="N375" i="1"/>
  <c r="I391" i="1"/>
  <c r="N391" i="1"/>
  <c r="I436" i="1"/>
  <c r="N436" i="1"/>
  <c r="I441" i="1"/>
  <c r="N441" i="1"/>
  <c r="I443" i="1"/>
  <c r="N443" i="1"/>
  <c r="I479" i="1"/>
  <c r="N479" i="1"/>
  <c r="I244" i="1"/>
  <c r="N244" i="1"/>
  <c r="I251" i="1"/>
  <c r="N251" i="1"/>
  <c r="I260" i="1"/>
  <c r="I252" i="1"/>
  <c r="N252" i="1"/>
  <c r="I261" i="1"/>
  <c r="N261" i="1"/>
  <c r="I367" i="1"/>
  <c r="N367" i="1"/>
  <c r="I262" i="1"/>
  <c r="N262" i="1"/>
  <c r="I263" i="1"/>
  <c r="N263" i="1"/>
  <c r="I17" i="1"/>
  <c r="N17" i="1"/>
  <c r="I16" i="1"/>
  <c r="N16" i="1"/>
  <c r="I226" i="1"/>
  <c r="N226" i="1"/>
  <c r="I51" i="1"/>
  <c r="N51" i="1"/>
  <c r="I247" i="1"/>
  <c r="N247" i="1"/>
  <c r="I245" i="1"/>
  <c r="N245" i="1"/>
  <c r="I246" i="1"/>
  <c r="N246" i="1"/>
  <c r="I272" i="1"/>
  <c r="N272" i="1"/>
  <c r="I473" i="1"/>
  <c r="N473" i="1"/>
  <c r="I15" i="1"/>
  <c r="N15" i="1"/>
  <c r="I18" i="1"/>
  <c r="N18" i="1"/>
  <c r="I21" i="1"/>
  <c r="N21" i="1"/>
  <c r="I28" i="1"/>
  <c r="N28" i="1"/>
  <c r="I76" i="1"/>
  <c r="N76" i="1"/>
  <c r="I77" i="1"/>
  <c r="N77" i="1"/>
  <c r="I79" i="1"/>
  <c r="N79" i="1"/>
  <c r="I89" i="1"/>
  <c r="N89" i="1"/>
  <c r="I168" i="1"/>
  <c r="N168" i="1"/>
  <c r="I176" i="1"/>
  <c r="N176" i="1"/>
  <c r="I423" i="1"/>
  <c r="N423" i="1"/>
  <c r="I442" i="1"/>
  <c r="N442" i="1"/>
  <c r="I250" i="1"/>
  <c r="N250" i="1"/>
  <c r="I55" i="1"/>
  <c r="N55" i="1"/>
  <c r="I218" i="1"/>
  <c r="N218" i="1"/>
  <c r="I371" i="1"/>
  <c r="N371" i="1"/>
  <c r="I390" i="1"/>
  <c r="N390" i="1"/>
  <c r="I3" i="1"/>
  <c r="N3" i="1"/>
  <c r="I7" i="1"/>
  <c r="N7" i="1"/>
  <c r="I8" i="1"/>
  <c r="N8" i="1"/>
  <c r="I9" i="1"/>
  <c r="N9" i="1"/>
  <c r="I10" i="1"/>
  <c r="N10" i="1"/>
  <c r="I11" i="1"/>
  <c r="N11" i="1"/>
  <c r="I12" i="1"/>
  <c r="N12" i="1"/>
  <c r="I13" i="1"/>
  <c r="N13" i="1"/>
  <c r="I25" i="1"/>
  <c r="N25" i="1"/>
  <c r="I35" i="1"/>
  <c r="N35" i="1"/>
  <c r="I39" i="1"/>
  <c r="N39" i="1"/>
  <c r="I40" i="1"/>
  <c r="N40" i="1"/>
  <c r="I43" i="1"/>
  <c r="N43" i="1"/>
  <c r="I50" i="1"/>
  <c r="N50" i="1"/>
  <c r="I57" i="1"/>
  <c r="N57" i="1"/>
  <c r="I63" i="1"/>
  <c r="N63" i="1"/>
  <c r="I64" i="1"/>
  <c r="N64" i="1"/>
  <c r="I65" i="1"/>
  <c r="N65" i="1"/>
  <c r="I66" i="1"/>
  <c r="N66" i="1"/>
  <c r="I67" i="1"/>
  <c r="N67" i="1"/>
  <c r="I68" i="1"/>
  <c r="N68" i="1"/>
  <c r="I81" i="1"/>
  <c r="N81" i="1"/>
  <c r="I84" i="1"/>
  <c r="N84" i="1"/>
  <c r="I85" i="1"/>
  <c r="N85" i="1"/>
  <c r="I93" i="1"/>
  <c r="N93" i="1"/>
  <c r="I94" i="1"/>
  <c r="N94" i="1"/>
  <c r="I95" i="1"/>
  <c r="N95" i="1"/>
  <c r="I96" i="1"/>
  <c r="N96" i="1"/>
  <c r="I112" i="1"/>
  <c r="N112" i="1"/>
  <c r="I113" i="1"/>
  <c r="N113" i="1"/>
  <c r="I117" i="1"/>
  <c r="N117" i="1"/>
  <c r="I118" i="1"/>
  <c r="N118" i="1"/>
  <c r="I119" i="1"/>
  <c r="N119" i="1"/>
  <c r="I120" i="1"/>
  <c r="N120" i="1"/>
  <c r="I121" i="1"/>
  <c r="N121" i="1"/>
  <c r="I143" i="1"/>
  <c r="N143" i="1"/>
  <c r="I144" i="1"/>
  <c r="N144" i="1"/>
  <c r="I145" i="1"/>
  <c r="N145" i="1"/>
  <c r="I146" i="1"/>
  <c r="N146" i="1"/>
  <c r="I147" i="1"/>
  <c r="N147" i="1"/>
  <c r="I148" i="1"/>
  <c r="N148" i="1"/>
  <c r="I149" i="1"/>
  <c r="N149" i="1"/>
  <c r="I150" i="1"/>
  <c r="N150" i="1"/>
  <c r="I179" i="1"/>
  <c r="N179" i="1"/>
  <c r="I180" i="1"/>
  <c r="N180" i="1"/>
  <c r="I181" i="1"/>
  <c r="N181" i="1"/>
  <c r="I182" i="1"/>
  <c r="N182" i="1"/>
  <c r="I183" i="1"/>
  <c r="N183" i="1"/>
  <c r="I184" i="1"/>
  <c r="N184" i="1"/>
  <c r="I185" i="1"/>
  <c r="N185" i="1"/>
  <c r="I197" i="1"/>
  <c r="N197" i="1"/>
  <c r="I198" i="1"/>
  <c r="N198" i="1"/>
  <c r="I205" i="1"/>
  <c r="N205" i="1"/>
  <c r="I206" i="1"/>
  <c r="N206" i="1"/>
  <c r="I207" i="1"/>
  <c r="N207" i="1"/>
  <c r="I208" i="1"/>
  <c r="N208" i="1"/>
  <c r="I209" i="1"/>
  <c r="N209" i="1"/>
  <c r="I210" i="1"/>
  <c r="N210" i="1"/>
  <c r="I211" i="1"/>
  <c r="N211" i="1"/>
  <c r="I212" i="1"/>
  <c r="N212" i="1"/>
  <c r="I213" i="1"/>
  <c r="N213" i="1"/>
  <c r="I214" i="1"/>
  <c r="N214" i="1"/>
  <c r="I215" i="1"/>
  <c r="N215" i="1"/>
  <c r="I216" i="1"/>
  <c r="N216" i="1"/>
  <c r="I217" i="1"/>
  <c r="N217" i="1"/>
  <c r="I234" i="1"/>
  <c r="N234" i="1"/>
  <c r="I233" i="1"/>
  <c r="N233" i="1"/>
  <c r="I238" i="1"/>
  <c r="N238" i="1"/>
  <c r="I239" i="1"/>
  <c r="N239" i="1"/>
  <c r="I240" i="1"/>
  <c r="N240" i="1"/>
  <c r="I241" i="1"/>
  <c r="N241" i="1"/>
  <c r="I242" i="1"/>
  <c r="N242" i="1"/>
  <c r="I264" i="1"/>
  <c r="N264" i="1"/>
  <c r="I265" i="1"/>
  <c r="N265" i="1"/>
  <c r="I266" i="1"/>
  <c r="N266" i="1"/>
  <c r="I267" i="1"/>
  <c r="N267" i="1"/>
  <c r="I268" i="1"/>
  <c r="N268" i="1"/>
  <c r="I279" i="1"/>
  <c r="N279" i="1"/>
  <c r="I282" i="1"/>
  <c r="N282" i="1"/>
  <c r="I283" i="1"/>
  <c r="N283" i="1"/>
  <c r="I284" i="1"/>
  <c r="N284" i="1"/>
  <c r="I285" i="1"/>
  <c r="N285" i="1"/>
  <c r="I290" i="1"/>
  <c r="N290" i="1"/>
  <c r="I291" i="1"/>
  <c r="N291" i="1"/>
  <c r="I292" i="1"/>
  <c r="N292" i="1"/>
  <c r="I293" i="1"/>
  <c r="N293" i="1"/>
  <c r="I308" i="1"/>
  <c r="N308" i="1"/>
  <c r="I309" i="1"/>
  <c r="N309" i="1"/>
  <c r="I310" i="1"/>
  <c r="N310" i="1"/>
  <c r="I311" i="1"/>
  <c r="N311" i="1"/>
  <c r="I312" i="1"/>
  <c r="N312" i="1"/>
  <c r="I313" i="1"/>
  <c r="N313" i="1"/>
  <c r="I314" i="1"/>
  <c r="N314" i="1"/>
  <c r="I315" i="1"/>
  <c r="N315" i="1"/>
  <c r="I316" i="1"/>
  <c r="N316" i="1"/>
  <c r="I326" i="1"/>
  <c r="N326" i="1"/>
  <c r="I327" i="1"/>
  <c r="N327" i="1"/>
  <c r="I328" i="1"/>
  <c r="N328" i="1"/>
  <c r="I329" i="1"/>
  <c r="N329" i="1"/>
  <c r="I330" i="1"/>
  <c r="N330" i="1"/>
  <c r="I331" i="1"/>
  <c r="N331" i="1"/>
  <c r="I343" i="1"/>
  <c r="N343" i="1"/>
  <c r="I346" i="1"/>
  <c r="N346" i="1"/>
  <c r="I347" i="1"/>
  <c r="N347" i="1"/>
  <c r="I348" i="1"/>
  <c r="N348" i="1"/>
  <c r="I349" i="1"/>
  <c r="N349" i="1"/>
  <c r="I359" i="1"/>
  <c r="N359" i="1"/>
  <c r="I360" i="1"/>
  <c r="N360" i="1"/>
  <c r="I361" i="1"/>
  <c r="N361" i="1"/>
  <c r="I363" i="1"/>
  <c r="N363" i="1"/>
  <c r="I364" i="1"/>
  <c r="N364" i="1"/>
  <c r="I365" i="1"/>
  <c r="N365" i="1"/>
  <c r="I366" i="1"/>
  <c r="N366" i="1"/>
  <c r="I368" i="1"/>
  <c r="N368" i="1"/>
  <c r="I369" i="1"/>
  <c r="N369" i="1"/>
  <c r="I376" i="1"/>
  <c r="N376" i="1"/>
  <c r="I377" i="1"/>
  <c r="N377" i="1"/>
  <c r="I386" i="1"/>
  <c r="N386" i="1"/>
  <c r="I388" i="1"/>
  <c r="N388" i="1"/>
  <c r="I389" i="1"/>
  <c r="N389" i="1"/>
  <c r="I398" i="1"/>
  <c r="N398" i="1"/>
  <c r="I399" i="1"/>
  <c r="N399" i="1"/>
  <c r="I401" i="1"/>
  <c r="N401" i="1"/>
  <c r="I405" i="1"/>
  <c r="N405" i="1"/>
  <c r="I409" i="1"/>
  <c r="N409" i="1"/>
  <c r="I410" i="1"/>
  <c r="N410" i="1"/>
  <c r="I411" i="1"/>
  <c r="N411" i="1"/>
  <c r="I431" i="1"/>
  <c r="N431" i="1"/>
  <c r="I432" i="1"/>
  <c r="N432" i="1"/>
  <c r="I449" i="1"/>
  <c r="N449" i="1"/>
  <c r="I450" i="1"/>
  <c r="N450" i="1"/>
  <c r="I451" i="1"/>
  <c r="N451" i="1"/>
  <c r="I452" i="1"/>
  <c r="N452" i="1"/>
  <c r="I453" i="1"/>
  <c r="N453" i="1"/>
  <c r="I454" i="1"/>
  <c r="N454" i="1"/>
  <c r="I455" i="1"/>
  <c r="N455" i="1"/>
  <c r="I459" i="1"/>
  <c r="N459" i="1"/>
  <c r="I470" i="1"/>
  <c r="N470" i="1"/>
  <c r="I471" i="1"/>
  <c r="N471" i="1"/>
  <c r="I476" i="1"/>
  <c r="N476" i="1"/>
  <c r="I477" i="1"/>
  <c r="N477" i="1"/>
  <c r="I480" i="1"/>
  <c r="N480" i="1"/>
  <c r="I481" i="1"/>
  <c r="N481" i="1"/>
  <c r="I482" i="1"/>
  <c r="N482" i="1"/>
  <c r="I483" i="1"/>
  <c r="N483" i="1"/>
  <c r="I484" i="1"/>
  <c r="N484" i="1"/>
  <c r="I485" i="1"/>
  <c r="N485" i="1"/>
  <c r="I486" i="1"/>
  <c r="N486" i="1"/>
  <c r="I487" i="1"/>
  <c r="N487" i="1"/>
  <c r="I488" i="1"/>
  <c r="N488" i="1"/>
  <c r="I489" i="1"/>
  <c r="N489" i="1"/>
  <c r="I235" i="1"/>
  <c r="N235" i="1"/>
  <c r="I435" i="1"/>
  <c r="N435" i="1"/>
  <c r="I490" i="1"/>
  <c r="N490" i="1"/>
  <c r="I75" i="1"/>
  <c r="N75" i="1"/>
  <c r="I186" i="1"/>
  <c r="N186" i="1"/>
  <c r="I14" i="1"/>
  <c r="I249" i="1"/>
  <c r="N249" i="1"/>
  <c r="I248" i="1"/>
  <c r="N248" i="1"/>
  <c r="I26" i="1"/>
  <c r="N26" i="1"/>
  <c r="I114" i="1"/>
  <c r="I456" i="1"/>
  <c r="N456" i="1"/>
  <c r="I41" i="1"/>
  <c r="N41" i="1"/>
  <c r="I421" i="1"/>
  <c r="N421" i="1"/>
  <c r="I31" i="1"/>
  <c r="I444" i="1"/>
  <c r="N444" i="1"/>
  <c r="I394" i="1"/>
  <c r="N394" i="1"/>
  <c r="I48" i="1"/>
  <c r="N48" i="1"/>
  <c r="I128" i="1"/>
  <c r="I127" i="1"/>
  <c r="N127" i="1"/>
  <c r="I92" i="1"/>
  <c r="N92" i="1"/>
  <c r="I225" i="1"/>
  <c r="N225" i="1"/>
  <c r="I418" i="1"/>
  <c r="N418" i="1"/>
  <c r="I395" i="1"/>
  <c r="N395" i="1"/>
  <c r="I397" i="1"/>
  <c r="N397" i="1"/>
  <c r="I408" i="1"/>
  <c r="N408" i="1"/>
  <c r="I400" i="1"/>
  <c r="N400" i="1"/>
  <c r="I392" i="1"/>
  <c r="N392" i="1"/>
  <c r="I87" i="1"/>
  <c r="N87" i="1"/>
  <c r="I201" i="1"/>
  <c r="N201" i="1"/>
  <c r="I221" i="1"/>
  <c r="N221" i="1"/>
  <c r="I187" i="1"/>
  <c r="N187" i="1"/>
  <c r="I356" i="1"/>
  <c r="N356" i="1"/>
  <c r="I88" i="1"/>
  <c r="N88" i="1"/>
  <c r="I230" i="1"/>
  <c r="N230" i="1"/>
  <c r="I393" i="1"/>
  <c r="N393" i="1"/>
  <c r="I202" i="1"/>
  <c r="I287" i="1"/>
  <c r="N287" i="1"/>
  <c r="I203" i="1"/>
  <c r="N203" i="1"/>
  <c r="I229" i="1"/>
  <c r="N229" i="1"/>
  <c r="I4" i="1"/>
  <c r="N4" i="1"/>
  <c r="I98" i="1"/>
  <c r="N98" i="1"/>
  <c r="I99" i="1"/>
  <c r="N99" i="1"/>
  <c r="I170" i="1"/>
  <c r="N170" i="1"/>
  <c r="I152" i="1"/>
  <c r="N152" i="1"/>
  <c r="I190" i="1"/>
  <c r="N190" i="1"/>
  <c r="I269" i="1"/>
  <c r="N269" i="1"/>
  <c r="I302" i="1"/>
  <c r="N302" i="1"/>
  <c r="I298" i="1"/>
  <c r="N298" i="1"/>
  <c r="I294" i="1"/>
  <c r="N294" i="1"/>
  <c r="I300" i="1"/>
  <c r="I295" i="1"/>
  <c r="N295" i="1"/>
  <c r="I299" i="1"/>
  <c r="N299" i="1"/>
  <c r="I296" i="1"/>
  <c r="N296" i="1"/>
  <c r="I297" i="1"/>
  <c r="N297" i="1"/>
  <c r="I301" i="1"/>
  <c r="N301" i="1"/>
  <c r="I307" i="1"/>
  <c r="N307" i="1"/>
  <c r="I351" i="1"/>
  <c r="N351" i="1"/>
  <c r="I402" i="1"/>
  <c r="N402" i="1"/>
  <c r="I403" i="1"/>
  <c r="N403" i="1"/>
  <c r="I429" i="1"/>
  <c r="I412" i="1"/>
  <c r="N412" i="1"/>
  <c r="I428" i="1"/>
  <c r="N428" i="1"/>
  <c r="I419" i="1"/>
  <c r="N419" i="1"/>
  <c r="I420" i="1"/>
  <c r="N420" i="1"/>
  <c r="I461" i="1"/>
  <c r="N461" i="1"/>
  <c r="I82" i="1"/>
  <c r="I83" i="1"/>
  <c r="N83" i="1"/>
  <c r="I90" i="1"/>
  <c r="N90" i="1"/>
  <c r="I167" i="1"/>
  <c r="N167" i="1"/>
  <c r="I173" i="1"/>
  <c r="N173" i="1"/>
  <c r="I177" i="1"/>
  <c r="N177" i="1"/>
  <c r="I227" i="1"/>
  <c r="N227" i="1"/>
  <c r="I231" i="1"/>
  <c r="N231" i="1"/>
  <c r="I232" i="1"/>
  <c r="N232" i="1"/>
  <c r="I236" i="1"/>
  <c r="N236" i="1"/>
  <c r="I237" i="1"/>
  <c r="N237" i="1"/>
  <c r="I243" i="1"/>
  <c r="N243" i="1"/>
  <c r="I275" i="1"/>
  <c r="N275" i="1"/>
  <c r="I278" i="1"/>
  <c r="N278" i="1"/>
  <c r="I288" i="1"/>
  <c r="N288" i="1"/>
  <c r="I320" i="1"/>
  <c r="N320" i="1"/>
  <c r="I425" i="1"/>
  <c r="N425" i="1"/>
  <c r="J425" i="1"/>
  <c r="J193" i="1"/>
  <c r="N178" i="1"/>
  <c r="J178" i="1"/>
  <c r="J442" i="1"/>
  <c r="J250" i="1"/>
  <c r="J172" i="1"/>
  <c r="J436" i="1"/>
  <c r="J345" i="1"/>
  <c r="L345" i="1"/>
  <c r="B345" i="1"/>
  <c r="M345" i="1"/>
  <c r="J365" i="1"/>
  <c r="L365" i="1"/>
  <c r="B365" i="1"/>
  <c r="M365" i="1"/>
  <c r="J107" i="1"/>
  <c r="L107" i="1"/>
  <c r="B107" i="1"/>
  <c r="M107" i="1"/>
  <c r="L478" i="1"/>
  <c r="J478" i="1"/>
  <c r="B478" i="1"/>
  <c r="M478" i="1"/>
  <c r="A14" i="10"/>
  <c r="J330" i="1"/>
  <c r="J184" i="1"/>
  <c r="J343" i="1"/>
  <c r="J311" i="1"/>
  <c r="J313" i="1"/>
  <c r="J212" i="1"/>
  <c r="J214" i="1"/>
  <c r="J233" i="1"/>
  <c r="J217" i="1"/>
  <c r="J315" i="1"/>
  <c r="J326" i="1"/>
  <c r="J328" i="1"/>
  <c r="J293" i="1"/>
  <c r="J309" i="1"/>
  <c r="J240" i="1"/>
  <c r="L436" i="1"/>
  <c r="B436" i="1"/>
  <c r="M436" i="1"/>
  <c r="J401" i="1"/>
  <c r="L401" i="1"/>
  <c r="B401" i="1"/>
  <c r="M401" i="1"/>
  <c r="J329" i="1"/>
  <c r="J183" i="1"/>
  <c r="J331" i="1"/>
  <c r="J310" i="1"/>
  <c r="J312" i="1"/>
  <c r="J185" i="1"/>
  <c r="J213" i="1"/>
  <c r="J234" i="1"/>
  <c r="J216" i="1"/>
  <c r="J314" i="1"/>
  <c r="J316" i="1"/>
  <c r="J327" i="1"/>
  <c r="J283" i="1"/>
  <c r="J308" i="1"/>
  <c r="J181" i="1"/>
  <c r="J182" i="1"/>
  <c r="J239" i="1"/>
  <c r="J346" i="1"/>
  <c r="J347" i="1"/>
  <c r="J359" i="1"/>
  <c r="J361" i="1"/>
  <c r="J405" i="1"/>
  <c r="J409" i="1"/>
  <c r="L55" i="1"/>
  <c r="J55" i="1"/>
  <c r="B55" i="1"/>
  <c r="M55" i="1"/>
  <c r="L341" i="1"/>
  <c r="L253" i="1"/>
  <c r="L254" i="1"/>
  <c r="L255" i="1"/>
  <c r="L256" i="1"/>
  <c r="L257" i="1"/>
  <c r="L258" i="1"/>
  <c r="L259" i="1"/>
  <c r="L260" i="1"/>
  <c r="J341" i="1"/>
  <c r="J253" i="1"/>
  <c r="J254" i="1"/>
  <c r="J255" i="1"/>
  <c r="J256" i="1"/>
  <c r="J257" i="1"/>
  <c r="J258" i="1"/>
  <c r="J259" i="1"/>
  <c r="J260" i="1"/>
  <c r="B250" i="1"/>
  <c r="M250" i="1"/>
  <c r="B172" i="1"/>
  <c r="M172" i="1"/>
  <c r="B441" i="1"/>
  <c r="M441" i="1"/>
  <c r="B443" i="1"/>
  <c r="M443" i="1"/>
  <c r="B479" i="1"/>
  <c r="M479" i="1"/>
  <c r="B244" i="1"/>
  <c r="M244" i="1"/>
  <c r="B251" i="1"/>
  <c r="M251" i="1"/>
  <c r="B252" i="1"/>
  <c r="M252" i="1"/>
  <c r="B278" i="1"/>
  <c r="M278" i="1"/>
  <c r="B91" i="1"/>
  <c r="M91" i="1"/>
  <c r="B171" i="1"/>
  <c r="M171" i="1"/>
  <c r="B358" i="1"/>
  <c r="M358" i="1"/>
  <c r="B355" i="1"/>
  <c r="M355" i="1"/>
  <c r="B357" i="1"/>
  <c r="M357" i="1"/>
  <c r="B261" i="1"/>
  <c r="M261" i="1"/>
  <c r="B363" i="1"/>
  <c r="M363" i="1"/>
  <c r="B275" i="1"/>
  <c r="M275" i="1"/>
  <c r="B288" i="1"/>
  <c r="M288" i="1"/>
  <c r="B427" i="1"/>
  <c r="M427" i="1"/>
  <c r="B396" i="1"/>
  <c r="M396" i="1"/>
  <c r="B271" i="1"/>
  <c r="M271" i="1"/>
  <c r="B280" i="1"/>
  <c r="M280" i="1"/>
  <c r="B303" i="1"/>
  <c r="M303" i="1"/>
  <c r="B379" i="1"/>
  <c r="M379" i="1"/>
  <c r="B126" i="1"/>
  <c r="M126" i="1"/>
  <c r="B80" i="1"/>
  <c r="M80" i="1"/>
  <c r="B264" i="1"/>
  <c r="M264" i="1"/>
  <c r="B290" i="1"/>
  <c r="M290" i="1"/>
  <c r="B373" i="1"/>
  <c r="M373" i="1"/>
  <c r="B196" i="1"/>
  <c r="M196" i="1"/>
  <c r="B195" i="1"/>
  <c r="M195" i="1"/>
  <c r="B353" i="1"/>
  <c r="M353" i="1"/>
  <c r="B354" i="1"/>
  <c r="M354" i="1"/>
  <c r="B319" i="1"/>
  <c r="M319" i="1"/>
  <c r="B382" i="1"/>
  <c r="M382" i="1"/>
  <c r="B381" i="1"/>
  <c r="M381" i="1"/>
  <c r="B384" i="1"/>
  <c r="M384" i="1"/>
  <c r="B42" i="1"/>
  <c r="M42" i="1"/>
  <c r="B191" i="1"/>
  <c r="M191" i="1"/>
  <c r="B192" i="1"/>
  <c r="M192" i="1"/>
  <c r="B66" i="1"/>
  <c r="M66" i="1"/>
  <c r="B206" i="1"/>
  <c r="M206" i="1"/>
  <c r="B207" i="1"/>
  <c r="M207" i="1"/>
  <c r="B209" i="1"/>
  <c r="M209" i="1"/>
  <c r="B320" i="1"/>
  <c r="M320" i="1"/>
  <c r="B105" i="1"/>
  <c r="M105" i="1"/>
  <c r="B30" i="1"/>
  <c r="M30" i="1"/>
  <c r="B120" i="1"/>
  <c r="M120" i="1"/>
  <c r="B197" i="1"/>
  <c r="M197" i="1"/>
  <c r="B82" i="1"/>
  <c r="M82" i="1"/>
  <c r="B83" i="1"/>
  <c r="M83" i="1"/>
  <c r="B90" i="1"/>
  <c r="M90" i="1"/>
  <c r="B167" i="1"/>
  <c r="M167" i="1"/>
  <c r="B173" i="1"/>
  <c r="M173" i="1"/>
  <c r="B177" i="1"/>
  <c r="M177" i="1"/>
  <c r="B227" i="1"/>
  <c r="M227" i="1"/>
  <c r="B231" i="1"/>
  <c r="M231" i="1"/>
  <c r="B232" i="1"/>
  <c r="M232" i="1"/>
  <c r="B236" i="1"/>
  <c r="M236" i="1"/>
  <c r="B237" i="1"/>
  <c r="M237" i="1"/>
  <c r="B243" i="1"/>
  <c r="M243" i="1"/>
  <c r="B475" i="1"/>
  <c r="M475" i="1"/>
  <c r="B6" i="1"/>
  <c r="M6" i="1"/>
  <c r="B33" i="1"/>
  <c r="M33" i="1"/>
  <c r="B34" i="1"/>
  <c r="M34" i="1"/>
  <c r="B36" i="1"/>
  <c r="M36" i="1"/>
  <c r="B37" i="1"/>
  <c r="M37" i="1"/>
  <c r="B38" i="1"/>
  <c r="M38" i="1"/>
  <c r="B58" i="1"/>
  <c r="M58" i="1"/>
  <c r="B62" i="1"/>
  <c r="M62" i="1"/>
  <c r="B101" i="1"/>
  <c r="M101" i="1"/>
  <c r="B102" i="1"/>
  <c r="M102" i="1"/>
  <c r="B104" i="1"/>
  <c r="M104" i="1"/>
  <c r="B122" i="1"/>
  <c r="M122" i="1"/>
  <c r="B306" i="1"/>
  <c r="M306" i="1"/>
  <c r="B325" i="1"/>
  <c r="M325" i="1"/>
  <c r="B352" i="1"/>
  <c r="M352" i="1"/>
  <c r="B387" i="1"/>
  <c r="M387" i="1"/>
  <c r="B404" i="1"/>
  <c r="M404" i="1"/>
  <c r="B430" i="1"/>
  <c r="M430" i="1"/>
  <c r="B433" i="1"/>
  <c r="M433" i="1"/>
  <c r="B434" i="1"/>
  <c r="M434" i="1"/>
  <c r="B445" i="1"/>
  <c r="M445" i="1"/>
  <c r="B446" i="1"/>
  <c r="M446" i="1"/>
  <c r="B447" i="1"/>
  <c r="M447" i="1"/>
  <c r="B448" i="1"/>
  <c r="M448" i="1"/>
  <c r="B457" i="1"/>
  <c r="M457" i="1"/>
  <c r="B458" i="1"/>
  <c r="M458" i="1"/>
  <c r="B460" i="1"/>
  <c r="M460" i="1"/>
  <c r="B462" i="1"/>
  <c r="M462" i="1"/>
  <c r="B467" i="1"/>
  <c r="M467" i="1"/>
  <c r="B469" i="1"/>
  <c r="M469" i="1"/>
  <c r="B86" i="1"/>
  <c r="M86" i="1"/>
  <c r="B166" i="1"/>
  <c r="M166" i="1"/>
  <c r="B123" i="1"/>
  <c r="M123"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52" i="1"/>
  <c r="M52" i="1"/>
  <c r="B125" i="1"/>
  <c r="M125" i="1"/>
  <c r="B151" i="1"/>
  <c r="M151" i="1"/>
  <c r="B53" i="1"/>
  <c r="M53" i="1"/>
  <c r="B424" i="1"/>
  <c r="M424" i="1"/>
  <c r="B426" i="1"/>
  <c r="M426" i="1"/>
  <c r="B468" i="1"/>
  <c r="M468" i="1"/>
  <c r="B19" i="1"/>
  <c r="M19" i="1"/>
  <c r="B5" i="1"/>
  <c r="M5" i="1"/>
  <c r="B438" i="1"/>
  <c r="M438" i="1"/>
  <c r="B463" i="1"/>
  <c r="M463" i="1"/>
  <c r="B129" i="1"/>
  <c r="M129" i="1"/>
  <c r="B466" i="1"/>
  <c r="M466" i="1"/>
  <c r="B61" i="1"/>
  <c r="M61" i="1"/>
  <c r="B100" i="1"/>
  <c r="M100" i="1"/>
  <c r="B108" i="1"/>
  <c r="M108" i="1"/>
  <c r="B109" i="1"/>
  <c r="M109" i="1"/>
  <c r="B194" i="1"/>
  <c r="M194" i="1"/>
  <c r="B54" i="1"/>
  <c r="M54" i="1"/>
  <c r="B97" i="1"/>
  <c r="M97" i="1"/>
  <c r="B350" i="1"/>
  <c r="M350" i="1"/>
  <c r="B378" i="1"/>
  <c r="M378" i="1"/>
  <c r="B20" i="1"/>
  <c r="M20" i="1"/>
  <c r="B22" i="1"/>
  <c r="M22" i="1"/>
  <c r="B23" i="1"/>
  <c r="M23" i="1"/>
  <c r="B24" i="1"/>
  <c r="M24" i="1"/>
  <c r="B27" i="1"/>
  <c r="M27" i="1"/>
  <c r="B29" i="1"/>
  <c r="M29" i="1"/>
  <c r="B204" i="1"/>
  <c r="M204" i="1"/>
  <c r="B222" i="1"/>
  <c r="M222" i="1"/>
  <c r="B228" i="1"/>
  <c r="M228" i="1"/>
  <c r="B276" i="1"/>
  <c r="M276" i="1"/>
  <c r="B322" i="1"/>
  <c r="M322" i="1"/>
  <c r="B323" i="1"/>
  <c r="M323" i="1"/>
  <c r="B341" i="1"/>
  <c r="M341" i="1"/>
  <c r="B253" i="1"/>
  <c r="M253" i="1"/>
  <c r="B254" i="1"/>
  <c r="M254" i="1"/>
  <c r="B255" i="1"/>
  <c r="M255" i="1"/>
  <c r="B256" i="1"/>
  <c r="M256" i="1"/>
  <c r="B257" i="1"/>
  <c r="M257" i="1"/>
  <c r="B258" i="1"/>
  <c r="M258" i="1"/>
  <c r="B259" i="1"/>
  <c r="M259" i="1"/>
  <c r="B260" i="1"/>
  <c r="M260" i="1"/>
  <c r="B17" i="1"/>
  <c r="M17" i="1"/>
  <c r="B16" i="1"/>
  <c r="M16" i="1"/>
  <c r="B226" i="1"/>
  <c r="M226" i="1"/>
  <c r="B51" i="1"/>
  <c r="M51" i="1"/>
  <c r="B247" i="1"/>
  <c r="M247" i="1"/>
  <c r="B245" i="1"/>
  <c r="M245" i="1"/>
  <c r="B246" i="1"/>
  <c r="M246" i="1"/>
  <c r="B272" i="1"/>
  <c r="M272" i="1"/>
  <c r="B15" i="1"/>
  <c r="M15" i="1"/>
  <c r="B473" i="1"/>
  <c r="M473" i="1"/>
  <c r="B18" i="1"/>
  <c r="M18" i="1"/>
  <c r="B21" i="1"/>
  <c r="M21" i="1"/>
  <c r="B28" i="1"/>
  <c r="M28" i="1"/>
  <c r="B76" i="1"/>
  <c r="M76" i="1"/>
  <c r="B77" i="1"/>
  <c r="M77" i="1"/>
  <c r="B79" i="1"/>
  <c r="M79" i="1"/>
  <c r="B89" i="1"/>
  <c r="M89"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68" i="1"/>
  <c r="M168" i="1"/>
  <c r="J168" i="1"/>
  <c r="L168" i="1"/>
  <c r="B442" i="1"/>
  <c r="M442" i="1"/>
  <c r="L442" i="1"/>
  <c r="L250" i="1"/>
  <c r="L172" i="1"/>
  <c r="J441" i="1"/>
  <c r="L441" i="1"/>
  <c r="J443" i="1"/>
  <c r="L443" i="1"/>
  <c r="J479" i="1"/>
  <c r="L479" i="1"/>
  <c r="J244" i="1"/>
  <c r="L244" i="1"/>
  <c r="J251" i="1"/>
  <c r="L251" i="1"/>
  <c r="J252" i="1"/>
  <c r="L252" i="1"/>
  <c r="B176" i="1"/>
  <c r="M176" i="1"/>
  <c r="J176" i="1"/>
  <c r="L176" i="1"/>
  <c r="B423" i="1"/>
  <c r="M423" i="1"/>
  <c r="J423" i="1"/>
  <c r="L423" i="1"/>
  <c r="B437" i="1"/>
  <c r="M437" i="1"/>
  <c r="J437" i="1"/>
  <c r="L437" i="1"/>
  <c r="B390" i="1"/>
  <c r="M390" i="1"/>
  <c r="J390" i="1"/>
  <c r="L390" i="1"/>
  <c r="B439" i="1"/>
  <c r="M439" i="1"/>
  <c r="J439" i="1"/>
  <c r="L439" i="1"/>
  <c r="B474" i="1"/>
  <c r="M474" i="1"/>
  <c r="J474" i="1"/>
  <c r="L474" i="1"/>
  <c r="B3" i="1"/>
  <c r="M3" i="1"/>
  <c r="J3" i="1"/>
  <c r="L3" i="1"/>
  <c r="B153" i="1"/>
  <c r="M153" i="1"/>
  <c r="J153" i="1"/>
  <c r="L153" i="1"/>
  <c r="B7" i="1"/>
  <c r="M7" i="1"/>
  <c r="J7" i="1"/>
  <c r="L7" i="1"/>
  <c r="B2" i="1"/>
  <c r="M2" i="1"/>
  <c r="N2" i="1"/>
  <c r="J2" i="1"/>
  <c r="L2" i="1"/>
  <c r="B103" i="1"/>
  <c r="M103" i="1"/>
  <c r="J103" i="1"/>
  <c r="L103" i="1"/>
  <c r="B106" i="1"/>
  <c r="M106" i="1"/>
  <c r="J106" i="1"/>
  <c r="L106" i="1"/>
  <c r="B8" i="1"/>
  <c r="M8" i="1"/>
  <c r="J8" i="1"/>
  <c r="L8" i="1"/>
  <c r="B110" i="1"/>
  <c r="M110" i="1"/>
  <c r="J110" i="1"/>
  <c r="L110" i="1"/>
  <c r="B111" i="1"/>
  <c r="M111" i="1"/>
  <c r="N111" i="1"/>
  <c r="J111" i="1"/>
  <c r="L111" i="1"/>
  <c r="B115" i="1"/>
  <c r="M115" i="1"/>
  <c r="J115" i="1"/>
  <c r="L115" i="1"/>
  <c r="B9" i="1"/>
  <c r="M9" i="1"/>
  <c r="J9" i="1"/>
  <c r="L9" i="1"/>
  <c r="B116" i="1"/>
  <c r="M116" i="1"/>
  <c r="J116" i="1"/>
  <c r="L116" i="1"/>
  <c r="B10" i="1"/>
  <c r="M10" i="1"/>
  <c r="J10" i="1"/>
  <c r="L10" i="1"/>
  <c r="B174" i="1"/>
  <c r="M174" i="1"/>
  <c r="J174" i="1"/>
  <c r="L174" i="1"/>
  <c r="B11" i="1"/>
  <c r="M11" i="1"/>
  <c r="J11" i="1"/>
  <c r="L11" i="1"/>
  <c r="B270" i="1"/>
  <c r="M270" i="1"/>
  <c r="J270" i="1"/>
  <c r="L270" i="1"/>
  <c r="B281" i="1"/>
  <c r="M281" i="1"/>
  <c r="N281" i="1"/>
  <c r="J281" i="1"/>
  <c r="L281" i="1"/>
  <c r="B39" i="1"/>
  <c r="M39" i="1"/>
  <c r="J39" i="1"/>
  <c r="L39" i="1"/>
  <c r="B25" i="1"/>
  <c r="M25" i="1"/>
  <c r="J25" i="1"/>
  <c r="L25" i="1"/>
  <c r="B304" i="1"/>
  <c r="M304" i="1"/>
  <c r="J304" i="1"/>
  <c r="L304" i="1"/>
  <c r="J278" i="1"/>
  <c r="L278" i="1"/>
  <c r="J91" i="1"/>
  <c r="L91" i="1"/>
  <c r="N171" i="1"/>
  <c r="J171" i="1"/>
  <c r="L171" i="1"/>
  <c r="B40" i="1"/>
  <c r="M40" i="1"/>
  <c r="J40" i="1"/>
  <c r="L40" i="1"/>
  <c r="B43" i="1"/>
  <c r="M43" i="1"/>
  <c r="J43" i="1"/>
  <c r="L43" i="1"/>
  <c r="B317" i="1"/>
  <c r="M317" i="1"/>
  <c r="N317" i="1"/>
  <c r="J317" i="1"/>
  <c r="L317" i="1"/>
  <c r="B50" i="1"/>
  <c r="M50" i="1"/>
  <c r="J50" i="1"/>
  <c r="L50" i="1"/>
  <c r="B324" i="1"/>
  <c r="M324" i="1"/>
  <c r="J324" i="1"/>
  <c r="L324" i="1"/>
  <c r="J358" i="1"/>
  <c r="L358" i="1"/>
  <c r="B380" i="1"/>
  <c r="M380" i="1"/>
  <c r="J380" i="1"/>
  <c r="L380" i="1"/>
  <c r="B383" i="1"/>
  <c r="M383" i="1"/>
  <c r="N383" i="1"/>
  <c r="J383" i="1"/>
  <c r="L383" i="1"/>
  <c r="J355" i="1"/>
  <c r="L355" i="1"/>
  <c r="B57" i="1"/>
  <c r="M57" i="1"/>
  <c r="J57" i="1"/>
  <c r="L57" i="1"/>
  <c r="B385" i="1"/>
  <c r="M385" i="1"/>
  <c r="J385" i="1"/>
  <c r="L385" i="1"/>
  <c r="B277" i="1"/>
  <c r="M277" i="1"/>
  <c r="J277" i="1"/>
  <c r="L277" i="1"/>
  <c r="B124" i="1"/>
  <c r="M124" i="1"/>
  <c r="J124" i="1"/>
  <c r="L124" i="1"/>
  <c r="J357" i="1"/>
  <c r="L357" i="1"/>
  <c r="J261" i="1"/>
  <c r="L261" i="1"/>
  <c r="J363" i="1"/>
  <c r="L363" i="1"/>
  <c r="J275" i="1"/>
  <c r="L275" i="1"/>
  <c r="J288" i="1"/>
  <c r="L288" i="1"/>
  <c r="N427" i="1"/>
  <c r="J427" i="1"/>
  <c r="L427" i="1"/>
  <c r="N396" i="1"/>
  <c r="J396" i="1"/>
  <c r="L396" i="1"/>
  <c r="J271" i="1"/>
  <c r="L271" i="1"/>
  <c r="J280" i="1"/>
  <c r="L280" i="1"/>
  <c r="J303" i="1"/>
  <c r="L303" i="1"/>
  <c r="J379" i="1"/>
  <c r="L379" i="1"/>
  <c r="J126" i="1"/>
  <c r="L126" i="1"/>
  <c r="J80" i="1"/>
  <c r="L80" i="1"/>
  <c r="J264" i="1"/>
  <c r="L264" i="1"/>
  <c r="J290" i="1"/>
  <c r="L290" i="1"/>
  <c r="J373" i="1"/>
  <c r="L373" i="1"/>
  <c r="N196" i="1"/>
  <c r="J196" i="1"/>
  <c r="L196" i="1"/>
  <c r="J195" i="1"/>
  <c r="L195" i="1"/>
  <c r="N353" i="1"/>
  <c r="J353" i="1"/>
  <c r="L353" i="1"/>
  <c r="J354" i="1"/>
  <c r="L354" i="1"/>
  <c r="J319" i="1"/>
  <c r="L319" i="1"/>
  <c r="J382" i="1"/>
  <c r="L382" i="1"/>
  <c r="J381" i="1"/>
  <c r="L381" i="1"/>
  <c r="J384" i="1"/>
  <c r="L384" i="1"/>
  <c r="J42" i="1"/>
  <c r="L42" i="1"/>
  <c r="J191" i="1"/>
  <c r="L191" i="1"/>
  <c r="N192" i="1"/>
  <c r="J192" i="1"/>
  <c r="L192" i="1"/>
  <c r="J66" i="1"/>
  <c r="L66" i="1"/>
  <c r="J206" i="1"/>
  <c r="L206" i="1"/>
  <c r="J207" i="1"/>
  <c r="L207" i="1"/>
  <c r="J209" i="1"/>
  <c r="L209" i="1"/>
  <c r="J320" i="1"/>
  <c r="L320" i="1"/>
  <c r="J105" i="1"/>
  <c r="L105" i="1"/>
  <c r="J30" i="1"/>
  <c r="L30" i="1"/>
  <c r="J120" i="1"/>
  <c r="L120" i="1"/>
  <c r="J197" i="1"/>
  <c r="L197" i="1"/>
  <c r="J82" i="1"/>
  <c r="L82" i="1"/>
  <c r="J83" i="1"/>
  <c r="L83" i="1"/>
  <c r="J90" i="1"/>
  <c r="L90" i="1"/>
  <c r="J167" i="1"/>
  <c r="L167" i="1"/>
  <c r="J173" i="1"/>
  <c r="L173" i="1"/>
  <c r="J177" i="1"/>
  <c r="L177" i="1"/>
  <c r="J227" i="1"/>
  <c r="L227" i="1"/>
  <c r="J231" i="1"/>
  <c r="L231" i="1"/>
  <c r="J232" i="1"/>
  <c r="L232" i="1"/>
  <c r="J236" i="1"/>
  <c r="L236" i="1"/>
  <c r="J237" i="1"/>
  <c r="L237" i="1"/>
  <c r="J243" i="1"/>
  <c r="L243" i="1"/>
  <c r="N475" i="1"/>
  <c r="J475" i="1"/>
  <c r="L475" i="1"/>
  <c r="B49" i="1"/>
  <c r="M49" i="1"/>
  <c r="J49" i="1"/>
  <c r="L49" i="1"/>
  <c r="B63" i="1"/>
  <c r="M63" i="1"/>
  <c r="J63" i="1"/>
  <c r="L63" i="1"/>
  <c r="B169" i="1"/>
  <c r="M169" i="1"/>
  <c r="J169" i="1"/>
  <c r="L169" i="1"/>
  <c r="J6" i="1"/>
  <c r="L6" i="1"/>
  <c r="J33" i="1"/>
  <c r="L33" i="1"/>
  <c r="B422" i="1"/>
  <c r="M422" i="1"/>
  <c r="J422" i="1"/>
  <c r="L422" i="1"/>
  <c r="B64" i="1"/>
  <c r="M64" i="1"/>
  <c r="J64" i="1"/>
  <c r="L64" i="1"/>
  <c r="B289" i="1"/>
  <c r="M289" i="1"/>
  <c r="N289" i="1"/>
  <c r="J289" i="1"/>
  <c r="L289" i="1"/>
  <c r="B465" i="1"/>
  <c r="M465" i="1"/>
  <c r="J465" i="1"/>
  <c r="L465" i="1"/>
  <c r="J34" i="1"/>
  <c r="L34" i="1"/>
  <c r="N36" i="1"/>
  <c r="J36" i="1"/>
  <c r="L36" i="1"/>
  <c r="J37" i="1"/>
  <c r="L37" i="1"/>
  <c r="J38" i="1"/>
  <c r="L38" i="1"/>
  <c r="B81" i="1"/>
  <c r="M81" i="1"/>
  <c r="J81" i="1"/>
  <c r="L81" i="1"/>
  <c r="B32" i="1"/>
  <c r="M32" i="1"/>
  <c r="J32" i="1"/>
  <c r="L32" i="1"/>
  <c r="B60" i="1"/>
  <c r="M60" i="1"/>
  <c r="J60" i="1"/>
  <c r="L60" i="1"/>
  <c r="J58" i="1"/>
  <c r="L58" i="1"/>
  <c r="B59" i="1"/>
  <c r="M59" i="1"/>
  <c r="J59" i="1"/>
  <c r="L59" i="1"/>
  <c r="B321" i="1"/>
  <c r="M321" i="1"/>
  <c r="J321" i="1"/>
  <c r="L321" i="1"/>
  <c r="B56" i="1"/>
  <c r="M56" i="1"/>
  <c r="J56" i="1"/>
  <c r="L56" i="1"/>
  <c r="N62" i="1"/>
  <c r="J62" i="1"/>
  <c r="L62" i="1"/>
  <c r="J101" i="1"/>
  <c r="L101" i="1"/>
  <c r="B44" i="1"/>
  <c r="M44" i="1"/>
  <c r="J44" i="1"/>
  <c r="L44" i="1"/>
  <c r="B84" i="1"/>
  <c r="M84" i="1"/>
  <c r="J84" i="1"/>
  <c r="L84" i="1"/>
  <c r="B85" i="1"/>
  <c r="M85" i="1"/>
  <c r="J85" i="1"/>
  <c r="L85" i="1"/>
  <c r="B45" i="1"/>
  <c r="M45" i="1"/>
  <c r="J45" i="1"/>
  <c r="L45" i="1"/>
  <c r="N102" i="1"/>
  <c r="J102" i="1"/>
  <c r="L102" i="1"/>
  <c r="N104" i="1"/>
  <c r="J104" i="1"/>
  <c r="L104" i="1"/>
  <c r="J122" i="1"/>
  <c r="L122" i="1"/>
  <c r="J306" i="1"/>
  <c r="L306" i="1"/>
  <c r="J325" i="1"/>
  <c r="L325" i="1"/>
  <c r="J352" i="1"/>
  <c r="L352" i="1"/>
  <c r="B93" i="1"/>
  <c r="M93" i="1"/>
  <c r="J93" i="1"/>
  <c r="L93" i="1"/>
  <c r="B94" i="1"/>
  <c r="M94" i="1"/>
  <c r="J94" i="1"/>
  <c r="L94" i="1"/>
  <c r="B46" i="1"/>
  <c r="M46" i="1"/>
  <c r="J46" i="1"/>
  <c r="L46" i="1"/>
  <c r="B47" i="1"/>
  <c r="M47" i="1"/>
  <c r="J47" i="1"/>
  <c r="L47" i="1"/>
  <c r="B188" i="1"/>
  <c r="M188" i="1"/>
  <c r="J188" i="1"/>
  <c r="L188" i="1"/>
  <c r="B189" i="1"/>
  <c r="M189" i="1"/>
  <c r="N189" i="1"/>
  <c r="J189" i="1"/>
  <c r="L189" i="1"/>
  <c r="B95" i="1"/>
  <c r="M95" i="1"/>
  <c r="J95" i="1"/>
  <c r="L95" i="1"/>
  <c r="B200" i="1"/>
  <c r="M200" i="1"/>
  <c r="J200" i="1"/>
  <c r="L200" i="1"/>
  <c r="B223" i="1"/>
  <c r="M223" i="1"/>
  <c r="J223" i="1"/>
  <c r="L223" i="1"/>
  <c r="B96" i="1"/>
  <c r="M96" i="1"/>
  <c r="J96" i="1"/>
  <c r="L96" i="1"/>
  <c r="B112" i="1"/>
  <c r="M112" i="1"/>
  <c r="J112" i="1"/>
  <c r="L112" i="1"/>
  <c r="B224" i="1"/>
  <c r="M224" i="1"/>
  <c r="N224" i="1"/>
  <c r="J224" i="1"/>
  <c r="L224" i="1"/>
  <c r="B342" i="1"/>
  <c r="M342" i="1"/>
  <c r="J342" i="1"/>
  <c r="L342" i="1"/>
  <c r="J387" i="1"/>
  <c r="L387" i="1"/>
  <c r="J404" i="1"/>
  <c r="L404" i="1"/>
  <c r="J430" i="1"/>
  <c r="L430" i="1"/>
  <c r="B113" i="1"/>
  <c r="M113" i="1"/>
  <c r="J113" i="1"/>
  <c r="L113" i="1"/>
  <c r="B367" i="1"/>
  <c r="M367" i="1"/>
  <c r="J367" i="1"/>
  <c r="L367" i="1"/>
  <c r="B262" i="1"/>
  <c r="M262" i="1"/>
  <c r="J262" i="1"/>
  <c r="L262" i="1"/>
  <c r="J433" i="1"/>
  <c r="L433" i="1"/>
  <c r="N434" i="1"/>
  <c r="J434" i="1"/>
  <c r="L434" i="1"/>
  <c r="J445" i="1"/>
  <c r="L445" i="1"/>
  <c r="N446" i="1"/>
  <c r="J446" i="1"/>
  <c r="L446" i="1"/>
  <c r="B263" i="1"/>
  <c r="M263" i="1"/>
  <c r="J263" i="1"/>
  <c r="L263" i="1"/>
  <c r="B391" i="1"/>
  <c r="M391" i="1"/>
  <c r="J391" i="1"/>
  <c r="L391" i="1"/>
  <c r="B117" i="1"/>
  <c r="M117" i="1"/>
  <c r="J117" i="1"/>
  <c r="L117" i="1"/>
  <c r="B118" i="1"/>
  <c r="M118" i="1"/>
  <c r="J118" i="1"/>
  <c r="L118" i="1"/>
  <c r="B366" i="1"/>
  <c r="M366" i="1"/>
  <c r="J366" i="1"/>
  <c r="L366" i="1"/>
  <c r="B368" i="1"/>
  <c r="M368" i="1"/>
  <c r="J368" i="1"/>
  <c r="L368" i="1"/>
  <c r="B377" i="1"/>
  <c r="M377" i="1"/>
  <c r="J377" i="1"/>
  <c r="L377" i="1"/>
  <c r="B386" i="1"/>
  <c r="M386" i="1"/>
  <c r="J386" i="1"/>
  <c r="L386" i="1"/>
  <c r="B388" i="1"/>
  <c r="M388" i="1"/>
  <c r="J388" i="1"/>
  <c r="L388" i="1"/>
  <c r="B389" i="1"/>
  <c r="M389" i="1"/>
  <c r="J389" i="1"/>
  <c r="L389" i="1"/>
  <c r="B398" i="1"/>
  <c r="M398" i="1"/>
  <c r="J398" i="1"/>
  <c r="L398" i="1"/>
  <c r="B399" i="1"/>
  <c r="M399" i="1"/>
  <c r="J399" i="1"/>
  <c r="L399" i="1"/>
  <c r="B425" i="1"/>
  <c r="M425" i="1"/>
  <c r="L425" i="1"/>
  <c r="J447" i="1"/>
  <c r="L447" i="1"/>
  <c r="J448" i="1"/>
  <c r="L448" i="1"/>
  <c r="J457" i="1"/>
  <c r="L457" i="1"/>
  <c r="N458" i="1"/>
  <c r="J458" i="1"/>
  <c r="L458" i="1"/>
  <c r="J460" i="1"/>
  <c r="L460" i="1"/>
  <c r="J462" i="1"/>
  <c r="L462" i="1"/>
  <c r="J467" i="1"/>
  <c r="L467" i="1"/>
  <c r="N469" i="1"/>
  <c r="J469" i="1"/>
  <c r="L469" i="1"/>
  <c r="J86" i="1"/>
  <c r="L86" i="1"/>
  <c r="J166" i="1"/>
  <c r="L166" i="1"/>
  <c r="B346" i="1"/>
  <c r="M346" i="1"/>
  <c r="L346" i="1"/>
  <c r="B347" i="1"/>
  <c r="M347" i="1"/>
  <c r="L347" i="1"/>
  <c r="B359" i="1"/>
  <c r="M359" i="1"/>
  <c r="L359" i="1"/>
  <c r="B361" i="1"/>
  <c r="M361" i="1"/>
  <c r="L361" i="1"/>
  <c r="B405" i="1"/>
  <c r="M405" i="1"/>
  <c r="L405" i="1"/>
  <c r="B409" i="1"/>
  <c r="M409" i="1"/>
  <c r="L409" i="1"/>
  <c r="B329" i="1"/>
  <c r="M329" i="1"/>
  <c r="L329" i="1"/>
  <c r="B183" i="1"/>
  <c r="M183" i="1"/>
  <c r="L183" i="1"/>
  <c r="B331" i="1"/>
  <c r="M331" i="1"/>
  <c r="L331" i="1"/>
  <c r="B310" i="1"/>
  <c r="M310" i="1"/>
  <c r="L310" i="1"/>
  <c r="B312" i="1"/>
  <c r="M312" i="1"/>
  <c r="L312" i="1"/>
  <c r="B185" i="1"/>
  <c r="M185" i="1"/>
  <c r="L185" i="1"/>
  <c r="B213" i="1"/>
  <c r="M213" i="1"/>
  <c r="L213" i="1"/>
  <c r="B234" i="1"/>
  <c r="M234" i="1"/>
  <c r="L234" i="1"/>
  <c r="B216" i="1"/>
  <c r="M216" i="1"/>
  <c r="L216" i="1"/>
  <c r="B314" i="1"/>
  <c r="M314" i="1"/>
  <c r="L314" i="1"/>
  <c r="B316" i="1"/>
  <c r="M316" i="1"/>
  <c r="L316" i="1"/>
  <c r="B327" i="1"/>
  <c r="M327" i="1"/>
  <c r="L327" i="1"/>
  <c r="B283" i="1"/>
  <c r="M283" i="1"/>
  <c r="L283" i="1"/>
  <c r="B308" i="1"/>
  <c r="M308" i="1"/>
  <c r="L308" i="1"/>
  <c r="B218" i="1"/>
  <c r="M218" i="1"/>
  <c r="J218" i="1"/>
  <c r="L218" i="1"/>
  <c r="B371" i="1"/>
  <c r="M371" i="1"/>
  <c r="J371" i="1"/>
  <c r="L371" i="1"/>
  <c r="B12" i="1"/>
  <c r="M12" i="1"/>
  <c r="J12" i="1"/>
  <c r="L12" i="1"/>
  <c r="B13" i="1"/>
  <c r="M13" i="1"/>
  <c r="J13" i="1"/>
  <c r="L13" i="1"/>
  <c r="J123" i="1"/>
  <c r="L123" i="1"/>
  <c r="J130" i="1"/>
  <c r="L130" i="1"/>
  <c r="J131" i="1"/>
  <c r="L131" i="1"/>
  <c r="J132" i="1"/>
  <c r="L132" i="1"/>
  <c r="B119" i="1"/>
  <c r="M119" i="1"/>
  <c r="J119" i="1"/>
  <c r="L119" i="1"/>
  <c r="B35" i="1"/>
  <c r="M35" i="1"/>
  <c r="J35" i="1"/>
  <c r="L35" i="1"/>
  <c r="B65" i="1"/>
  <c r="M65" i="1"/>
  <c r="J65" i="1"/>
  <c r="L65" i="1"/>
  <c r="J133" i="1"/>
  <c r="L133" i="1"/>
  <c r="J134" i="1"/>
  <c r="L134" i="1"/>
  <c r="J135" i="1"/>
  <c r="L135" i="1"/>
  <c r="J136" i="1"/>
  <c r="L136" i="1"/>
  <c r="J137" i="1"/>
  <c r="L137" i="1"/>
  <c r="J138" i="1"/>
  <c r="L138" i="1"/>
  <c r="J139" i="1"/>
  <c r="L139" i="1"/>
  <c r="J140" i="1"/>
  <c r="L140" i="1"/>
  <c r="J141" i="1"/>
  <c r="L141" i="1"/>
  <c r="J142" i="1"/>
  <c r="L142" i="1"/>
  <c r="B67" i="1"/>
  <c r="M67" i="1"/>
  <c r="J67" i="1"/>
  <c r="L67" i="1"/>
  <c r="B68" i="1"/>
  <c r="M68" i="1"/>
  <c r="J68" i="1"/>
  <c r="L68" i="1"/>
  <c r="B121" i="1"/>
  <c r="M121" i="1"/>
  <c r="J121" i="1"/>
  <c r="L121" i="1"/>
  <c r="B143" i="1"/>
  <c r="M143" i="1"/>
  <c r="J143" i="1"/>
  <c r="L143" i="1"/>
  <c r="B144" i="1"/>
  <c r="M144" i="1"/>
  <c r="J144" i="1"/>
  <c r="L144" i="1"/>
  <c r="B198" i="1"/>
  <c r="M198" i="1"/>
  <c r="J198" i="1"/>
  <c r="L198" i="1"/>
  <c r="B205" i="1"/>
  <c r="M205" i="1"/>
  <c r="J205" i="1"/>
  <c r="L205" i="1"/>
  <c r="J52" i="1"/>
  <c r="L52" i="1"/>
  <c r="B208" i="1"/>
  <c r="M208" i="1"/>
  <c r="J208" i="1"/>
  <c r="L208" i="1"/>
  <c r="B145" i="1"/>
  <c r="M145" i="1"/>
  <c r="J145" i="1"/>
  <c r="L145" i="1"/>
  <c r="B146" i="1"/>
  <c r="M146" i="1"/>
  <c r="J146" i="1"/>
  <c r="L146" i="1"/>
  <c r="B210" i="1"/>
  <c r="M210" i="1"/>
  <c r="J210" i="1"/>
  <c r="L210" i="1"/>
  <c r="B211" i="1"/>
  <c r="M211" i="1"/>
  <c r="J211" i="1"/>
  <c r="L211" i="1"/>
  <c r="J125" i="1"/>
  <c r="L125" i="1"/>
  <c r="J151" i="1"/>
  <c r="L151" i="1"/>
  <c r="J53" i="1"/>
  <c r="L53" i="1"/>
  <c r="J424" i="1"/>
  <c r="L424" i="1"/>
  <c r="J426" i="1"/>
  <c r="L426" i="1"/>
  <c r="J468" i="1"/>
  <c r="L468" i="1"/>
  <c r="N19" i="1"/>
  <c r="J19" i="1"/>
  <c r="L19" i="1"/>
  <c r="J5" i="1"/>
  <c r="L5" i="1"/>
  <c r="J438" i="1"/>
  <c r="L438" i="1"/>
  <c r="B215" i="1"/>
  <c r="M215" i="1"/>
  <c r="J215" i="1"/>
  <c r="L215" i="1"/>
  <c r="J463" i="1"/>
  <c r="L463" i="1"/>
  <c r="N129" i="1"/>
  <c r="J129" i="1"/>
  <c r="L129" i="1"/>
  <c r="B238" i="1"/>
  <c r="M238" i="1"/>
  <c r="J238" i="1"/>
  <c r="L238" i="1"/>
  <c r="B241" i="1"/>
  <c r="M241" i="1"/>
  <c r="J241" i="1"/>
  <c r="L241" i="1"/>
  <c r="J466" i="1"/>
  <c r="L466" i="1"/>
  <c r="J61" i="1"/>
  <c r="L61" i="1"/>
  <c r="J100" i="1"/>
  <c r="L100" i="1"/>
  <c r="J108" i="1"/>
  <c r="L108" i="1"/>
  <c r="B242" i="1"/>
  <c r="M242" i="1"/>
  <c r="J242" i="1"/>
  <c r="L242" i="1"/>
  <c r="B265" i="1"/>
  <c r="M265" i="1"/>
  <c r="J265" i="1"/>
  <c r="L265" i="1"/>
  <c r="B147" i="1"/>
  <c r="M147" i="1"/>
  <c r="J147" i="1"/>
  <c r="L147" i="1"/>
  <c r="B266" i="1"/>
  <c r="M266" i="1"/>
  <c r="J266" i="1"/>
  <c r="L266" i="1"/>
  <c r="B267" i="1"/>
  <c r="M267" i="1"/>
  <c r="J267" i="1"/>
  <c r="L267" i="1"/>
  <c r="J109" i="1"/>
  <c r="L109" i="1"/>
  <c r="B268" i="1"/>
  <c r="M268" i="1"/>
  <c r="J268" i="1"/>
  <c r="L268" i="1"/>
  <c r="J194" i="1"/>
  <c r="L194" i="1"/>
  <c r="N54" i="1"/>
  <c r="J54" i="1"/>
  <c r="L54" i="1"/>
  <c r="J97" i="1"/>
  <c r="L97" i="1"/>
  <c r="J350" i="1"/>
  <c r="L350" i="1"/>
  <c r="J378" i="1"/>
  <c r="L378" i="1"/>
  <c r="B279" i="1"/>
  <c r="M279" i="1"/>
  <c r="J279" i="1"/>
  <c r="L279" i="1"/>
  <c r="J20" i="1"/>
  <c r="L20" i="1"/>
  <c r="J22" i="1"/>
  <c r="L22" i="1"/>
  <c r="B282" i="1"/>
  <c r="M282" i="1"/>
  <c r="J282" i="1"/>
  <c r="L282" i="1"/>
  <c r="J23" i="1"/>
  <c r="L23" i="1"/>
  <c r="J24" i="1"/>
  <c r="L24" i="1"/>
  <c r="B284" i="1"/>
  <c r="M284" i="1"/>
  <c r="J284" i="1"/>
  <c r="L284" i="1"/>
  <c r="B285" i="1"/>
  <c r="M285" i="1"/>
  <c r="J285" i="1"/>
  <c r="L285" i="1"/>
  <c r="B148" i="1"/>
  <c r="M148" i="1"/>
  <c r="J148" i="1"/>
  <c r="L148" i="1"/>
  <c r="B291" i="1"/>
  <c r="M291" i="1"/>
  <c r="J291" i="1"/>
  <c r="L291" i="1"/>
  <c r="B292" i="1"/>
  <c r="M292" i="1"/>
  <c r="J292" i="1"/>
  <c r="L292" i="1"/>
  <c r="B348" i="1"/>
  <c r="M348" i="1"/>
  <c r="J348" i="1"/>
  <c r="L348" i="1"/>
  <c r="B349" i="1"/>
  <c r="M349" i="1"/>
  <c r="J349" i="1"/>
  <c r="L349" i="1"/>
  <c r="B149" i="1"/>
  <c r="M149" i="1"/>
  <c r="J149" i="1"/>
  <c r="L149" i="1"/>
  <c r="B360" i="1"/>
  <c r="M360" i="1"/>
  <c r="J360" i="1"/>
  <c r="L360" i="1"/>
  <c r="B364" i="1"/>
  <c r="M364" i="1"/>
  <c r="J364" i="1"/>
  <c r="L364" i="1"/>
  <c r="J27" i="1"/>
  <c r="L27" i="1"/>
  <c r="B369" i="1"/>
  <c r="M369" i="1"/>
  <c r="J369" i="1"/>
  <c r="L369" i="1"/>
  <c r="B150" i="1"/>
  <c r="M150" i="1"/>
  <c r="J150" i="1"/>
  <c r="L150" i="1"/>
  <c r="B376" i="1"/>
  <c r="M376" i="1"/>
  <c r="J376" i="1"/>
  <c r="L376" i="1"/>
  <c r="J29" i="1"/>
  <c r="L29" i="1"/>
  <c r="B193" i="1"/>
  <c r="M193" i="1"/>
  <c r="L193" i="1"/>
  <c r="J204" i="1"/>
  <c r="L204" i="1"/>
  <c r="J222" i="1"/>
  <c r="L222" i="1"/>
  <c r="J228" i="1"/>
  <c r="L228" i="1"/>
  <c r="J276" i="1"/>
  <c r="L276" i="1"/>
  <c r="J322" i="1"/>
  <c r="L322" i="1"/>
  <c r="J323" i="1"/>
  <c r="L323" i="1"/>
  <c r="J17" i="1"/>
  <c r="L17" i="1"/>
  <c r="J16" i="1"/>
  <c r="L16" i="1"/>
  <c r="J226" i="1"/>
  <c r="L226" i="1"/>
  <c r="J51" i="1"/>
  <c r="L51" i="1"/>
  <c r="J247" i="1"/>
  <c r="L247" i="1"/>
  <c r="J245" i="1"/>
  <c r="L245" i="1"/>
  <c r="J246" i="1"/>
  <c r="L246" i="1"/>
  <c r="J272" i="1"/>
  <c r="L272" i="1"/>
  <c r="J15" i="1"/>
  <c r="L15" i="1"/>
  <c r="J473" i="1"/>
  <c r="L473" i="1"/>
  <c r="J18" i="1"/>
  <c r="L18" i="1"/>
  <c r="J21" i="1"/>
  <c r="L21" i="1"/>
  <c r="J28" i="1"/>
  <c r="L28" i="1"/>
  <c r="J76" i="1"/>
  <c r="L76" i="1"/>
  <c r="J77" i="1"/>
  <c r="L77" i="1"/>
  <c r="J79" i="1"/>
  <c r="L79" i="1"/>
  <c r="B78" i="1"/>
  <c r="M78" i="1"/>
  <c r="J78" i="1"/>
  <c r="L78" i="1"/>
  <c r="B374" i="1"/>
  <c r="M374" i="1"/>
  <c r="J374" i="1"/>
  <c r="L374" i="1"/>
  <c r="J89" i="1"/>
  <c r="L89" i="1"/>
  <c r="B305" i="1"/>
  <c r="M305" i="1"/>
  <c r="J305" i="1"/>
  <c r="L305" i="1"/>
  <c r="B178" i="1"/>
  <c r="M178" i="1"/>
  <c r="L178" i="1"/>
  <c r="B362" i="1"/>
  <c r="M362" i="1"/>
  <c r="J362" i="1"/>
  <c r="L362" i="1"/>
  <c r="B375" i="1"/>
  <c r="M375" i="1"/>
  <c r="J375" i="1"/>
  <c r="L375" i="1"/>
  <c r="B179" i="1"/>
  <c r="M179" i="1"/>
  <c r="J179" i="1"/>
  <c r="L179" i="1"/>
  <c r="B180" i="1"/>
  <c r="M180" i="1"/>
  <c r="J180" i="1"/>
  <c r="L180" i="1"/>
  <c r="B181" i="1"/>
  <c r="M181" i="1"/>
  <c r="L181" i="1"/>
  <c r="B182" i="1"/>
  <c r="M182" i="1"/>
  <c r="L182" i="1"/>
  <c r="B239" i="1"/>
  <c r="M239" i="1"/>
  <c r="L239" i="1"/>
  <c r="B330" i="1"/>
  <c r="M330" i="1"/>
  <c r="L330" i="1"/>
  <c r="B184" i="1"/>
  <c r="M184" i="1"/>
  <c r="L184" i="1"/>
  <c r="B343" i="1"/>
  <c r="M343" i="1"/>
  <c r="L343" i="1"/>
  <c r="B311" i="1"/>
  <c r="M311" i="1"/>
  <c r="L311" i="1"/>
  <c r="B313" i="1"/>
  <c r="M313" i="1"/>
  <c r="L313" i="1"/>
  <c r="B212" i="1"/>
  <c r="M212" i="1"/>
  <c r="L212" i="1"/>
  <c r="B214" i="1"/>
  <c r="M214" i="1"/>
  <c r="L214" i="1"/>
  <c r="B233" i="1"/>
  <c r="M233" i="1"/>
  <c r="L233" i="1"/>
  <c r="B217" i="1"/>
  <c r="M217" i="1"/>
  <c r="L217" i="1"/>
  <c r="B315" i="1"/>
  <c r="M315" i="1"/>
  <c r="L315" i="1"/>
  <c r="B326" i="1"/>
  <c r="M326" i="1"/>
  <c r="L326" i="1"/>
  <c r="B328" i="1"/>
  <c r="M328" i="1"/>
  <c r="L328" i="1"/>
  <c r="B293" i="1"/>
  <c r="M293" i="1"/>
  <c r="L293" i="1"/>
  <c r="B309" i="1"/>
  <c r="M309" i="1"/>
  <c r="L309" i="1"/>
  <c r="B240" i="1"/>
  <c r="M240" i="1"/>
  <c r="L240" i="1"/>
  <c r="B410" i="1"/>
  <c r="M410" i="1"/>
  <c r="L410" i="1"/>
  <c r="B411" i="1"/>
  <c r="M411" i="1"/>
  <c r="L411" i="1"/>
  <c r="B431" i="1"/>
  <c r="M431" i="1"/>
  <c r="L431" i="1"/>
  <c r="B432" i="1"/>
  <c r="M432" i="1"/>
  <c r="L432" i="1"/>
  <c r="B449" i="1"/>
  <c r="M449" i="1"/>
  <c r="L449" i="1"/>
  <c r="B450" i="1"/>
  <c r="M450" i="1"/>
  <c r="L450" i="1"/>
  <c r="B451" i="1"/>
  <c r="M451" i="1"/>
  <c r="L451" i="1"/>
  <c r="B452" i="1"/>
  <c r="M452" i="1"/>
  <c r="L452" i="1"/>
  <c r="B453" i="1"/>
  <c r="M453" i="1"/>
  <c r="L453" i="1"/>
  <c r="B454" i="1"/>
  <c r="M454" i="1"/>
  <c r="L454" i="1"/>
  <c r="B455" i="1"/>
  <c r="M455" i="1"/>
  <c r="L455" i="1"/>
  <c r="B459" i="1"/>
  <c r="M459" i="1"/>
  <c r="L459" i="1"/>
  <c r="B470" i="1"/>
  <c r="M470" i="1"/>
  <c r="L470" i="1"/>
  <c r="B471" i="1"/>
  <c r="M471" i="1"/>
  <c r="L471" i="1"/>
  <c r="B476" i="1"/>
  <c r="M476" i="1"/>
  <c r="L476" i="1"/>
  <c r="B477" i="1"/>
  <c r="M477" i="1"/>
  <c r="L477" i="1"/>
  <c r="B480" i="1"/>
  <c r="M480" i="1"/>
  <c r="L480"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235" i="1"/>
  <c r="M235" i="1"/>
  <c r="L235" i="1"/>
  <c r="B435" i="1"/>
  <c r="M435" i="1"/>
  <c r="L435" i="1"/>
  <c r="B490" i="1"/>
  <c r="M490" i="1"/>
  <c r="L490" i="1"/>
  <c r="B75" i="1"/>
  <c r="M75" i="1"/>
  <c r="L75" i="1"/>
  <c r="B186" i="1"/>
  <c r="M186" i="1"/>
  <c r="L186" i="1"/>
  <c r="B14" i="1"/>
  <c r="M14" i="1"/>
  <c r="L14" i="1"/>
  <c r="N14" i="1"/>
  <c r="B249" i="1"/>
  <c r="M249" i="1"/>
  <c r="L249" i="1"/>
  <c r="B248" i="1"/>
  <c r="M248" i="1"/>
  <c r="L248" i="1"/>
  <c r="B26" i="1"/>
  <c r="M26" i="1"/>
  <c r="L26" i="1"/>
  <c r="B114" i="1"/>
  <c r="M114" i="1"/>
  <c r="L114" i="1"/>
  <c r="N114" i="1"/>
  <c r="B456" i="1"/>
  <c r="M456" i="1"/>
  <c r="L456" i="1"/>
  <c r="B41" i="1"/>
  <c r="M41" i="1"/>
  <c r="L41" i="1"/>
  <c r="B421" i="1"/>
  <c r="M421" i="1"/>
  <c r="L421" i="1"/>
  <c r="B31" i="1"/>
  <c r="M31" i="1"/>
  <c r="L31" i="1"/>
  <c r="N31" i="1"/>
  <c r="B444" i="1"/>
  <c r="M444" i="1"/>
  <c r="L444" i="1"/>
  <c r="B394" i="1"/>
  <c r="M394" i="1"/>
  <c r="L394" i="1"/>
  <c r="B48" i="1"/>
  <c r="M48" i="1"/>
  <c r="L48" i="1"/>
  <c r="B128" i="1"/>
  <c r="M128" i="1"/>
  <c r="L128" i="1"/>
  <c r="N128" i="1"/>
  <c r="B127" i="1"/>
  <c r="M127" i="1"/>
  <c r="L127" i="1"/>
  <c r="B92" i="1"/>
  <c r="M92" i="1"/>
  <c r="L92" i="1"/>
  <c r="B225" i="1"/>
  <c r="M225" i="1"/>
  <c r="L225" i="1"/>
  <c r="B418" i="1"/>
  <c r="M418" i="1"/>
  <c r="L418" i="1"/>
  <c r="B395" i="1"/>
  <c r="M395" i="1"/>
  <c r="L395" i="1"/>
  <c r="B397" i="1"/>
  <c r="M397" i="1"/>
  <c r="L397" i="1"/>
  <c r="B408" i="1"/>
  <c r="M408" i="1"/>
  <c r="L408" i="1"/>
  <c r="B400" i="1"/>
  <c r="M400" i="1"/>
  <c r="L400" i="1"/>
  <c r="B392" i="1"/>
  <c r="M392" i="1"/>
  <c r="L392" i="1"/>
  <c r="B87" i="1"/>
  <c r="M87" i="1"/>
  <c r="L87" i="1"/>
  <c r="B201" i="1"/>
  <c r="M201" i="1"/>
  <c r="L201" i="1"/>
  <c r="B221" i="1"/>
  <c r="M221" i="1"/>
  <c r="L221" i="1"/>
  <c r="B187" i="1"/>
  <c r="M187" i="1"/>
  <c r="L187" i="1"/>
  <c r="B356" i="1"/>
  <c r="M356" i="1"/>
  <c r="L356" i="1"/>
  <c r="B88" i="1"/>
  <c r="M88" i="1"/>
  <c r="L88" i="1"/>
  <c r="B230" i="1"/>
  <c r="M230" i="1"/>
  <c r="L230" i="1"/>
  <c r="B393" i="1"/>
  <c r="M393" i="1"/>
  <c r="L393" i="1"/>
  <c r="B202" i="1"/>
  <c r="M202" i="1"/>
  <c r="L202" i="1"/>
  <c r="N202" i="1"/>
  <c r="B287" i="1"/>
  <c r="M287" i="1"/>
  <c r="L287" i="1"/>
  <c r="B203" i="1"/>
  <c r="M203" i="1"/>
  <c r="L203" i="1"/>
  <c r="B229" i="1"/>
  <c r="M229" i="1"/>
  <c r="L229" i="1"/>
  <c r="B4" i="1"/>
  <c r="M4" i="1"/>
  <c r="L4" i="1"/>
  <c r="B98" i="1"/>
  <c r="M98" i="1"/>
  <c r="L98" i="1"/>
  <c r="B99" i="1"/>
  <c r="M99" i="1"/>
  <c r="L99" i="1"/>
  <c r="B170" i="1"/>
  <c r="M170" i="1"/>
  <c r="L170" i="1"/>
  <c r="B152" i="1"/>
  <c r="M152" i="1"/>
  <c r="L152" i="1"/>
  <c r="B190" i="1"/>
  <c r="M190" i="1"/>
  <c r="L190" i="1"/>
  <c r="B269" i="1"/>
  <c r="M269" i="1"/>
  <c r="L269" i="1"/>
  <c r="B302" i="1"/>
  <c r="M302" i="1"/>
  <c r="L302" i="1"/>
  <c r="B298" i="1"/>
  <c r="M298" i="1"/>
  <c r="L298" i="1"/>
  <c r="B294" i="1"/>
  <c r="M294" i="1"/>
  <c r="L294" i="1"/>
  <c r="B300" i="1"/>
  <c r="M300" i="1"/>
  <c r="L300" i="1"/>
  <c r="N300" i="1"/>
  <c r="B295" i="1"/>
  <c r="M295" i="1"/>
  <c r="L295" i="1"/>
  <c r="B299" i="1"/>
  <c r="M299" i="1"/>
  <c r="L299" i="1"/>
  <c r="B296" i="1"/>
  <c r="M296" i="1"/>
  <c r="L296" i="1"/>
  <c r="B297" i="1"/>
  <c r="M297" i="1"/>
  <c r="L297" i="1"/>
  <c r="B301" i="1"/>
  <c r="M301" i="1"/>
  <c r="L301" i="1"/>
  <c r="B307" i="1"/>
  <c r="M307" i="1"/>
  <c r="L307" i="1"/>
  <c r="B351" i="1"/>
  <c r="M351" i="1"/>
  <c r="L351" i="1"/>
  <c r="B402" i="1"/>
  <c r="M402" i="1"/>
  <c r="L402" i="1"/>
  <c r="B403" i="1"/>
  <c r="M403" i="1"/>
  <c r="L403" i="1"/>
  <c r="B429" i="1"/>
  <c r="M429" i="1"/>
  <c r="L429" i="1"/>
  <c r="N429" i="1"/>
  <c r="B412" i="1"/>
  <c r="M412" i="1"/>
  <c r="L412" i="1"/>
  <c r="B428" i="1"/>
  <c r="M428" i="1"/>
  <c r="L428" i="1"/>
  <c r="B419" i="1"/>
  <c r="M419" i="1"/>
  <c r="L419" i="1"/>
  <c r="B420" i="1"/>
  <c r="M420" i="1"/>
  <c r="L420" i="1"/>
  <c r="B461" i="1"/>
  <c r="M461" i="1"/>
  <c r="L461" i="1"/>
  <c r="B74" i="1"/>
  <c r="M74" i="1"/>
  <c r="L74" i="1"/>
  <c r="B70" i="1"/>
  <c r="M70" i="1"/>
  <c r="L70" i="1"/>
  <c r="N70" i="1"/>
  <c r="B71" i="1"/>
  <c r="M71" i="1"/>
  <c r="L71" i="1"/>
  <c r="B73" i="1"/>
  <c r="M73" i="1"/>
  <c r="L73" i="1"/>
  <c r="N73" i="1"/>
  <c r="B72" i="1"/>
  <c r="M72" i="1"/>
  <c r="L72" i="1"/>
  <c r="B69" i="1"/>
  <c r="M69" i="1"/>
  <c r="L69" i="1"/>
  <c r="N69" i="1"/>
  <c r="B154" i="1"/>
  <c r="M154" i="1"/>
  <c r="L154" i="1"/>
  <c r="B158" i="1"/>
  <c r="M158" i="1"/>
  <c r="L158" i="1"/>
  <c r="N158" i="1"/>
  <c r="B160" i="1"/>
  <c r="M160" i="1"/>
  <c r="L160" i="1"/>
  <c r="B156" i="1"/>
  <c r="M156" i="1"/>
  <c r="L156" i="1"/>
  <c r="N156" i="1"/>
  <c r="B164" i="1"/>
  <c r="M164" i="1"/>
  <c r="L164" i="1"/>
  <c r="B155" i="1"/>
  <c r="M155" i="1"/>
  <c r="L155" i="1"/>
  <c r="N155" i="1"/>
  <c r="B162" i="1"/>
  <c r="M162" i="1"/>
  <c r="L162" i="1"/>
  <c r="B165" i="1"/>
  <c r="M165" i="1"/>
  <c r="L165" i="1"/>
  <c r="N165" i="1"/>
  <c r="B157" i="1"/>
  <c r="M157" i="1"/>
  <c r="L157" i="1"/>
  <c r="B163" i="1"/>
  <c r="M163" i="1"/>
  <c r="L163" i="1"/>
  <c r="N163" i="1"/>
  <c r="B159" i="1"/>
  <c r="M159" i="1"/>
  <c r="L159" i="1"/>
  <c r="B161" i="1"/>
  <c r="M161" i="1"/>
  <c r="L161" i="1"/>
  <c r="N161" i="1"/>
  <c r="B175" i="1"/>
  <c r="M175" i="1"/>
  <c r="L175" i="1"/>
  <c r="B219" i="1"/>
  <c r="M219" i="1"/>
  <c r="L219" i="1"/>
  <c r="N219" i="1"/>
  <c r="B220" i="1"/>
  <c r="M220" i="1"/>
  <c r="L220" i="1"/>
  <c r="B274" i="1"/>
  <c r="M274" i="1"/>
  <c r="L274" i="1"/>
  <c r="N274" i="1"/>
  <c r="B273" i="1"/>
  <c r="M273" i="1"/>
  <c r="L273" i="1"/>
  <c r="B286" i="1"/>
  <c r="M286" i="1"/>
  <c r="L286" i="1"/>
  <c r="N286" i="1"/>
  <c r="B318" i="1"/>
  <c r="M318" i="1"/>
  <c r="L318" i="1"/>
  <c r="B340" i="1"/>
  <c r="M340" i="1"/>
  <c r="L340" i="1"/>
  <c r="N340" i="1"/>
  <c r="B336" i="1"/>
  <c r="M336" i="1"/>
  <c r="L336" i="1"/>
  <c r="B332" i="1"/>
  <c r="M332" i="1"/>
  <c r="L332" i="1"/>
  <c r="N332" i="1"/>
  <c r="B338" i="1"/>
  <c r="M338" i="1"/>
  <c r="L338" i="1"/>
  <c r="B333" i="1"/>
  <c r="M333" i="1"/>
  <c r="L333" i="1"/>
  <c r="N333" i="1"/>
  <c r="B337" i="1"/>
  <c r="M337" i="1"/>
  <c r="L337" i="1"/>
  <c r="B334" i="1"/>
  <c r="M334" i="1"/>
  <c r="L334" i="1"/>
  <c r="N334" i="1"/>
  <c r="B335" i="1"/>
  <c r="M335" i="1"/>
  <c r="L335" i="1"/>
  <c r="B339" i="1"/>
  <c r="M339" i="1"/>
  <c r="L339" i="1"/>
  <c r="N339" i="1"/>
  <c r="B344" i="1"/>
  <c r="M344" i="1"/>
  <c r="L344" i="1"/>
  <c r="B372" i="1"/>
  <c r="M372" i="1"/>
  <c r="L372" i="1"/>
  <c r="N372" i="1"/>
  <c r="B406" i="1"/>
  <c r="M406" i="1"/>
  <c r="L406" i="1"/>
  <c r="B407" i="1"/>
  <c r="M407" i="1"/>
  <c r="L407" i="1"/>
  <c r="N407" i="1"/>
  <c r="B417" i="1"/>
  <c r="M417" i="1"/>
  <c r="L417" i="1"/>
  <c r="B413" i="1"/>
  <c r="M413" i="1"/>
  <c r="L413" i="1"/>
  <c r="N413" i="1"/>
  <c r="B416" i="1"/>
  <c r="M416" i="1"/>
  <c r="L416" i="1"/>
  <c r="B414" i="1"/>
  <c r="M414" i="1"/>
  <c r="L414" i="1"/>
  <c r="N414" i="1"/>
  <c r="B415" i="1"/>
  <c r="M415" i="1"/>
  <c r="L415" i="1"/>
  <c r="B440" i="1"/>
  <c r="M440" i="1"/>
  <c r="L440" i="1"/>
  <c r="N440" i="1"/>
  <c r="B472" i="1"/>
  <c r="M472" i="1"/>
  <c r="L472" i="1"/>
  <c r="B370" i="1"/>
  <c r="M370" i="1"/>
  <c r="L370" i="1"/>
  <c r="N370" i="1"/>
  <c r="B464" i="1"/>
  <c r="M464" i="1"/>
  <c r="L464" i="1"/>
  <c r="B199" i="1"/>
  <c r="M199" i="1"/>
  <c r="L199" i="1"/>
  <c r="N199" i="1"/>
  <c r="B491" i="1"/>
  <c r="M491" i="1"/>
  <c r="L491" i="1"/>
  <c r="B492" i="1"/>
  <c r="M492" i="1"/>
  <c r="L492" i="1"/>
  <c r="N492" i="1"/>
  <c r="B493" i="1"/>
  <c r="M493" i="1"/>
  <c r="L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I3" i="9"/>
  <c r="C4" i="9"/>
  <c r="C18" i="10"/>
  <c r="C5" i="9"/>
  <c r="C6" i="9"/>
  <c r="B1" i="4"/>
  <c r="B3" i="6"/>
  <c r="B4" i="6"/>
  <c r="B5" i="6"/>
  <c r="H2" i="7"/>
  <c r="H3" i="7"/>
  <c r="N82" i="1"/>
  <c r="A1" i="11"/>
  <c r="I29" i="9"/>
  <c r="A1" i="10"/>
  <c r="I28" i="9"/>
  <c r="B3" i="4"/>
  <c r="I23" i="9"/>
  <c r="C10" i="9"/>
  <c r="C10" i="6"/>
  <c r="I31" i="9"/>
  <c r="I30" i="9"/>
  <c r="I34" i="9"/>
  <c r="I20" i="9"/>
  <c r="I21" i="9"/>
  <c r="C13" i="9"/>
  <c r="C13" i="6"/>
  <c r="C14" i="9"/>
  <c r="C14" i="6"/>
  <c r="I22" i="9"/>
  <c r="I33" i="9"/>
  <c r="I27" i="9"/>
  <c r="B2" i="4"/>
  <c r="L38" i="9"/>
  <c r="I17" i="9"/>
  <c r="I18" i="9"/>
  <c r="C11" i="9"/>
  <c r="C11" i="6"/>
  <c r="I25" i="9"/>
  <c r="I24" i="9"/>
  <c r="C12" i="9"/>
  <c r="C12" i="6"/>
  <c r="I26" i="9"/>
  <c r="L39" i="9"/>
  <c r="I32" i="9"/>
  <c r="I19" i="9"/>
  <c r="C19" i="11"/>
  <c r="F22" i="4"/>
  <c r="K74" i="9"/>
  <c r="H80" i="4"/>
  <c r="F4" i="4"/>
  <c r="K56" i="9"/>
  <c r="A74" i="4"/>
  <c r="M75" i="4"/>
  <c r="D1" i="4"/>
  <c r="A53" i="9"/>
  <c r="L53" i="9"/>
  <c r="A38" i="4"/>
  <c r="K38" i="4"/>
  <c r="F12" i="4"/>
  <c r="K64" i="9"/>
  <c r="D75" i="4"/>
  <c r="A127" i="9"/>
  <c r="C127" i="9"/>
  <c r="C9" i="4"/>
  <c r="A6" i="4"/>
  <c r="M7" i="4"/>
  <c r="H82" i="4"/>
  <c r="C31" i="4"/>
  <c r="H65" i="4"/>
  <c r="B117" i="9"/>
  <c r="H3" i="4"/>
  <c r="B55" i="9"/>
  <c r="F1" i="4"/>
  <c r="K53" i="9"/>
  <c r="C87" i="4"/>
  <c r="A47" i="4"/>
  <c r="K47" i="4"/>
  <c r="A19" i="4"/>
  <c r="K19" i="4"/>
  <c r="H94" i="4"/>
  <c r="F3" i="4"/>
  <c r="K55" i="9"/>
  <c r="H16" i="4"/>
  <c r="B68" i="9"/>
  <c r="F8" i="4"/>
  <c r="K60" i="9"/>
  <c r="C7" i="4"/>
  <c r="F18" i="4"/>
  <c r="K70" i="9"/>
  <c r="A56" i="4"/>
  <c r="K56" i="4"/>
  <c r="H46" i="4"/>
  <c r="B98" i="9"/>
  <c r="A22" i="4"/>
  <c r="K22" i="4"/>
  <c r="I82" i="4"/>
  <c r="F81" i="4"/>
  <c r="F42" i="4"/>
  <c r="K94" i="9"/>
  <c r="F14" i="4"/>
  <c r="K66" i="9"/>
  <c r="H49" i="4"/>
  <c r="B101" i="9"/>
  <c r="A53" i="4"/>
  <c r="K53" i="4"/>
  <c r="J53" i="4"/>
  <c r="F54" i="4"/>
  <c r="K106" i="9"/>
  <c r="C57" i="4"/>
  <c r="C42" i="4"/>
  <c r="F63" i="4"/>
  <c r="K115" i="9"/>
  <c r="F50" i="4"/>
  <c r="K102" i="9"/>
  <c r="H66" i="4"/>
  <c r="B118" i="9"/>
  <c r="H39" i="4"/>
  <c r="B91" i="9"/>
  <c r="A62" i="4"/>
  <c r="K62" i="4"/>
  <c r="C2" i="4"/>
  <c r="H11" i="4"/>
  <c r="B63" i="9"/>
  <c r="C86" i="4"/>
  <c r="D27" i="4"/>
  <c r="A79" i="9"/>
  <c r="C79" i="9"/>
  <c r="D76" i="4"/>
  <c r="A128" i="9"/>
  <c r="C128" i="9"/>
  <c r="D73" i="4"/>
  <c r="A125" i="9"/>
  <c r="C125" i="9"/>
  <c r="C73" i="4"/>
  <c r="F87" i="4"/>
  <c r="F11" i="4"/>
  <c r="K63" i="9"/>
  <c r="C37" i="4"/>
  <c r="D79" i="4"/>
  <c r="C39" i="4"/>
  <c r="A49" i="4"/>
  <c r="K49" i="4"/>
  <c r="D90" i="4"/>
  <c r="F16" i="4"/>
  <c r="K68" i="9"/>
  <c r="F45" i="4"/>
  <c r="K97" i="9"/>
  <c r="H24" i="4"/>
  <c r="B76" i="9"/>
  <c r="I78" i="4"/>
  <c r="D84" i="4"/>
  <c r="A93" i="4"/>
  <c r="K93" i="4"/>
  <c r="A37" i="4"/>
  <c r="K37" i="4"/>
  <c r="J37" i="4"/>
  <c r="D82" i="4"/>
  <c r="A60" i="4"/>
  <c r="M61" i="4"/>
  <c r="C76" i="4"/>
  <c r="C27" i="4"/>
  <c r="F72" i="4"/>
  <c r="K124" i="9"/>
  <c r="A33" i="4"/>
  <c r="K33" i="4"/>
  <c r="J33" i="4"/>
  <c r="A34" i="4"/>
  <c r="M35" i="4"/>
  <c r="C70" i="4"/>
  <c r="D85" i="4"/>
  <c r="D21" i="4"/>
  <c r="A73" i="9"/>
  <c r="C73" i="9"/>
  <c r="D46" i="4"/>
  <c r="A98" i="9"/>
  <c r="C98" i="9"/>
  <c r="D61" i="4"/>
  <c r="A113" i="9"/>
  <c r="C113" i="9"/>
  <c r="A39" i="4"/>
  <c r="K39" i="4"/>
  <c r="D55" i="4"/>
  <c r="A107" i="9"/>
  <c r="C107" i="9"/>
  <c r="C61" i="4"/>
  <c r="D63" i="4"/>
  <c r="A115" i="9"/>
  <c r="C115" i="9"/>
  <c r="D39" i="4"/>
  <c r="A91" i="9"/>
  <c r="C91" i="9"/>
  <c r="F66" i="4"/>
  <c r="K118" i="9"/>
  <c r="C72" i="4"/>
  <c r="F39" i="4"/>
  <c r="K91" i="9"/>
  <c r="D62" i="4"/>
  <c r="A114" i="9"/>
  <c r="C114" i="9"/>
  <c r="C33" i="4"/>
  <c r="F77" i="4"/>
  <c r="K129" i="9"/>
  <c r="M129" i="9"/>
  <c r="D93" i="4"/>
  <c r="F33" i="4"/>
  <c r="K85" i="9"/>
  <c r="A86" i="4"/>
  <c r="K86" i="4"/>
  <c r="A73" i="4"/>
  <c r="K73" i="4"/>
  <c r="J73" i="4"/>
  <c r="C75" i="4"/>
  <c r="F40" i="4"/>
  <c r="K92" i="9"/>
  <c r="A42" i="4"/>
  <c r="M43" i="4"/>
  <c r="D23" i="4"/>
  <c r="A75" i="9"/>
  <c r="C75" i="9"/>
  <c r="J86" i="4"/>
  <c r="F55" i="4"/>
  <c r="K107" i="9"/>
  <c r="F88" i="4"/>
  <c r="C71" i="4"/>
  <c r="H33" i="4"/>
  <c r="B85" i="9"/>
  <c r="C81" i="4"/>
  <c r="C54" i="4"/>
  <c r="J88" i="4"/>
  <c r="A30" i="4"/>
  <c r="K30" i="4"/>
  <c r="J30" i="4"/>
  <c r="H79" i="4"/>
  <c r="F17" i="4"/>
  <c r="K69" i="9"/>
  <c r="C48" i="4"/>
  <c r="F60" i="4"/>
  <c r="K112" i="9"/>
  <c r="D53" i="4"/>
  <c r="A105" i="9"/>
  <c r="C105" i="9"/>
  <c r="H86" i="4"/>
  <c r="I94" i="4"/>
  <c r="H60" i="4"/>
  <c r="B112" i="9"/>
  <c r="A63" i="4"/>
  <c r="K63" i="4"/>
  <c r="J63" i="4"/>
  <c r="F115" i="9"/>
  <c r="A32" i="4"/>
  <c r="K32" i="4"/>
  <c r="H71" i="4"/>
  <c r="B123" i="9"/>
  <c r="F76" i="4"/>
  <c r="K128" i="9"/>
  <c r="D36" i="4"/>
  <c r="A88" i="9"/>
  <c r="I83" i="4"/>
  <c r="C93" i="4"/>
  <c r="I32" i="4"/>
  <c r="F85" i="4"/>
  <c r="A29" i="4"/>
  <c r="K29" i="4"/>
  <c r="J29" i="4"/>
  <c r="F71" i="4"/>
  <c r="K123" i="9"/>
  <c r="H32" i="4"/>
  <c r="B84" i="9"/>
  <c r="H84" i="4"/>
  <c r="F41" i="4"/>
  <c r="K93" i="9"/>
  <c r="C30" i="4"/>
  <c r="C63" i="4"/>
  <c r="D16" i="4"/>
  <c r="A68" i="9"/>
  <c r="C68" i="9"/>
  <c r="C52" i="4"/>
  <c r="I93" i="4"/>
  <c r="D91" i="4"/>
  <c r="C92" i="4"/>
  <c r="A79" i="4"/>
  <c r="K79" i="4"/>
  <c r="I85" i="4"/>
  <c r="H56" i="4"/>
  <c r="B108" i="9"/>
  <c r="C24" i="4"/>
  <c r="D26" i="4"/>
  <c r="A78" i="9"/>
  <c r="I77" i="4"/>
  <c r="A64" i="4"/>
  <c r="M65" i="4"/>
  <c r="C17" i="4"/>
  <c r="F19" i="4"/>
  <c r="K71" i="9"/>
  <c r="D18" i="4"/>
  <c r="A70" i="9"/>
  <c r="C70" i="9"/>
  <c r="I88" i="4"/>
  <c r="F28" i="4"/>
  <c r="K80" i="9"/>
  <c r="A85" i="4"/>
  <c r="K85" i="4"/>
  <c r="A58" i="4"/>
  <c r="K58" i="4"/>
  <c r="H87" i="4"/>
  <c r="A36" i="4"/>
  <c r="K36" i="4"/>
  <c r="A72" i="4"/>
  <c r="M73" i="4"/>
  <c r="F79" i="4"/>
  <c r="C49" i="4"/>
  <c r="F64" i="4"/>
  <c r="K116" i="9"/>
  <c r="H34" i="4"/>
  <c r="B86" i="9"/>
  <c r="D64" i="4"/>
  <c r="A116" i="9"/>
  <c r="C116" i="9"/>
  <c r="D86" i="4"/>
  <c r="A27" i="4"/>
  <c r="K27" i="4"/>
  <c r="J27" i="4"/>
  <c r="F79" i="9"/>
  <c r="I87" i="4"/>
  <c r="A76" i="4"/>
  <c r="I76" i="4"/>
  <c r="J83" i="4"/>
  <c r="A67" i="4"/>
  <c r="K67" i="4"/>
  <c r="J67" i="4"/>
  <c r="A46" i="4"/>
  <c r="K46" i="4"/>
  <c r="H20" i="4"/>
  <c r="B72" i="9"/>
  <c r="C43" i="4"/>
  <c r="D34" i="4"/>
  <c r="A86" i="9"/>
  <c r="C86" i="9"/>
  <c r="I34" i="4"/>
  <c r="D68" i="4"/>
  <c r="A120" i="9"/>
  <c r="C120" i="9"/>
  <c r="A51" i="4"/>
  <c r="K51" i="4"/>
  <c r="J51" i="4"/>
  <c r="D66" i="4"/>
  <c r="A130" i="9"/>
  <c r="A65" i="4"/>
  <c r="K65" i="4"/>
  <c r="J65" i="4"/>
  <c r="I84" i="4"/>
  <c r="C47" i="4"/>
  <c r="A77" i="4"/>
  <c r="K77" i="4"/>
  <c r="D14" i="4"/>
  <c r="A66" i="9"/>
  <c r="C66" i="9"/>
  <c r="D43" i="4"/>
  <c r="A95" i="9"/>
  <c r="C95" i="9"/>
  <c r="C32" i="4"/>
  <c r="A61" i="4"/>
  <c r="K61" i="4"/>
  <c r="J61" i="4"/>
  <c r="F113" i="9"/>
  <c r="C62" i="4"/>
  <c r="A43" i="4"/>
  <c r="K43" i="4"/>
  <c r="I42" i="4"/>
  <c r="H50" i="4"/>
  <c r="B102" i="9"/>
  <c r="F93" i="4"/>
  <c r="H53" i="4"/>
  <c r="B105" i="9"/>
  <c r="H21" i="4"/>
  <c r="B73" i="9"/>
  <c r="C69" i="4"/>
  <c r="F61" i="4"/>
  <c r="K113" i="9"/>
  <c r="H91" i="4"/>
  <c r="C14" i="4"/>
  <c r="H37" i="4"/>
  <c r="B89" i="9"/>
  <c r="A91" i="4"/>
  <c r="K91" i="4"/>
  <c r="H19" i="4"/>
  <c r="B71" i="9"/>
  <c r="I90" i="4"/>
  <c r="D83" i="4"/>
  <c r="A24" i="4"/>
  <c r="K24" i="4"/>
  <c r="H54" i="4"/>
  <c r="B106" i="9"/>
  <c r="I19" i="4"/>
  <c r="F67" i="4"/>
  <c r="K119" i="9"/>
  <c r="H38" i="4"/>
  <c r="B90" i="9"/>
  <c r="F47" i="4"/>
  <c r="K99" i="9"/>
  <c r="H35" i="4"/>
  <c r="B87" i="9"/>
  <c r="F73" i="4"/>
  <c r="K125" i="9"/>
  <c r="F36" i="4"/>
  <c r="K88" i="9"/>
  <c r="F74" i="4"/>
  <c r="K126" i="9"/>
  <c r="J47" i="4"/>
  <c r="F30" i="4"/>
  <c r="K82" i="9"/>
  <c r="F94" i="4"/>
  <c r="J43" i="4"/>
  <c r="F95" i="9"/>
  <c r="D31" i="4"/>
  <c r="A83" i="9"/>
  <c r="C83" i="9"/>
  <c r="H28" i="4"/>
  <c r="B80" i="9"/>
  <c r="F91" i="4"/>
  <c r="H88" i="4"/>
  <c r="D60" i="4"/>
  <c r="A112" i="9"/>
  <c r="C112" i="9"/>
  <c r="H47" i="4"/>
  <c r="B99" i="9"/>
  <c r="C88" i="4"/>
  <c r="H75" i="4"/>
  <c r="B127" i="9"/>
  <c r="D54" i="4"/>
  <c r="A106" i="9"/>
  <c r="C106" i="9"/>
  <c r="H48" i="4"/>
  <c r="B100" i="9"/>
  <c r="I91" i="4"/>
  <c r="I81" i="4"/>
  <c r="A84" i="4"/>
  <c r="M85" i="4"/>
  <c r="C89" i="4"/>
  <c r="C80" i="4"/>
  <c r="F31" i="4"/>
  <c r="K83" i="9"/>
  <c r="D30" i="4"/>
  <c r="A82" i="9"/>
  <c r="D74" i="4"/>
  <c r="A126" i="9"/>
  <c r="C126" i="9"/>
  <c r="D38" i="4"/>
  <c r="A90" i="9"/>
  <c r="C90" i="9"/>
  <c r="J77" i="4"/>
  <c r="C90" i="4"/>
  <c r="F69" i="4"/>
  <c r="K121" i="9"/>
  <c r="J81" i="4"/>
  <c r="H17" i="4"/>
  <c r="B69" i="9"/>
  <c r="J80" i="4"/>
  <c r="F56" i="4"/>
  <c r="K108" i="9"/>
  <c r="A23" i="4"/>
  <c r="K23" i="4"/>
  <c r="J23" i="4"/>
  <c r="F75" i="9"/>
  <c r="J84" i="4"/>
  <c r="F84" i="4"/>
  <c r="F70" i="4"/>
  <c r="K122" i="9"/>
  <c r="C77" i="4"/>
  <c r="D15" i="4"/>
  <c r="A67" i="9"/>
  <c r="H70" i="4"/>
  <c r="B122" i="9"/>
  <c r="C18" i="4"/>
  <c r="A41" i="4"/>
  <c r="K41" i="4"/>
  <c r="J41" i="4"/>
  <c r="A17" i="4"/>
  <c r="K17" i="4"/>
  <c r="J17" i="4"/>
  <c r="D59" i="4"/>
  <c r="A111" i="9"/>
  <c r="C111" i="9"/>
  <c r="A45" i="4"/>
  <c r="K45" i="4"/>
  <c r="J45" i="4"/>
  <c r="C25" i="4"/>
  <c r="H72" i="4"/>
  <c r="B124" i="9"/>
  <c r="H42" i="4"/>
  <c r="B94" i="9"/>
  <c r="D17" i="4"/>
  <c r="A69" i="9"/>
  <c r="C69" i="9"/>
  <c r="C41" i="4"/>
  <c r="D94" i="4"/>
  <c r="C38" i="4"/>
  <c r="A48" i="4"/>
  <c r="K48" i="4"/>
  <c r="J48" i="4"/>
  <c r="D65" i="4"/>
  <c r="A117" i="9"/>
  <c r="F49" i="4"/>
  <c r="K101" i="9"/>
  <c r="F53" i="4"/>
  <c r="K105" i="9"/>
  <c r="J78" i="4"/>
  <c r="F62" i="4"/>
  <c r="K114" i="9"/>
  <c r="H18" i="4"/>
  <c r="B70" i="9"/>
  <c r="J89" i="4"/>
  <c r="D22" i="4"/>
  <c r="A74" i="9"/>
  <c r="C74" i="9"/>
  <c r="A28" i="4"/>
  <c r="M29" i="4"/>
  <c r="C83" i="4"/>
  <c r="C85" i="4"/>
  <c r="D72" i="4"/>
  <c r="A124" i="9"/>
  <c r="C124" i="9"/>
  <c r="I53" i="4"/>
  <c r="F32" i="4"/>
  <c r="K84" i="9"/>
  <c r="A31" i="4"/>
  <c r="K31" i="4"/>
  <c r="J31" i="4"/>
  <c r="F83" i="9"/>
  <c r="C26" i="4"/>
  <c r="F44" i="4"/>
  <c r="K96" i="9"/>
  <c r="J94" i="4"/>
  <c r="H23" i="4"/>
  <c r="B75" i="9"/>
  <c r="J56" i="4"/>
  <c r="A69" i="4"/>
  <c r="K69" i="4"/>
  <c r="H61" i="4"/>
  <c r="B113" i="9"/>
  <c r="A81" i="4"/>
  <c r="K81" i="4"/>
  <c r="D33" i="4"/>
  <c r="A85" i="9"/>
  <c r="C85" i="9"/>
  <c r="C46" i="4"/>
  <c r="J90" i="4"/>
  <c r="F24" i="4"/>
  <c r="K76" i="9"/>
  <c r="D20" i="4"/>
  <c r="A72" i="9"/>
  <c r="C72" i="9"/>
  <c r="H44" i="4"/>
  <c r="B96" i="9"/>
  <c r="A57" i="4"/>
  <c r="K57" i="4"/>
  <c r="J57" i="4"/>
  <c r="A26" i="4"/>
  <c r="I26" i="4"/>
  <c r="D88" i="4"/>
  <c r="C45" i="4"/>
  <c r="F57" i="4"/>
  <c r="K109" i="9"/>
  <c r="J92" i="4"/>
  <c r="C50" i="4"/>
  <c r="H59" i="4"/>
  <c r="B111" i="9"/>
  <c r="H64" i="4"/>
  <c r="B116" i="9"/>
  <c r="C51" i="4"/>
  <c r="D70" i="4"/>
  <c r="A122" i="9"/>
  <c r="C122" i="9"/>
  <c r="H69" i="4"/>
  <c r="B121" i="9"/>
  <c r="C40" i="4"/>
  <c r="C15" i="4"/>
  <c r="A94" i="4"/>
  <c r="K94" i="4"/>
  <c r="F90" i="4"/>
  <c r="C28" i="4"/>
  <c r="D92" i="4"/>
  <c r="A15" i="4"/>
  <c r="K15" i="4"/>
  <c r="J15" i="4"/>
  <c r="F67" i="9"/>
  <c r="D78" i="4"/>
  <c r="H52" i="4"/>
  <c r="B104" i="9"/>
  <c r="J87" i="4"/>
  <c r="C66" i="4"/>
  <c r="C91" i="4"/>
  <c r="H31" i="4"/>
  <c r="B83" i="9"/>
  <c r="A16" i="4"/>
  <c r="K16" i="4"/>
  <c r="J19" i="4"/>
  <c r="H85" i="4"/>
  <c r="H55" i="4"/>
  <c r="B107" i="9"/>
  <c r="F58" i="4"/>
  <c r="K110" i="9"/>
  <c r="I56" i="4"/>
  <c r="H93" i="4"/>
  <c r="C16" i="4"/>
  <c r="D24" i="4"/>
  <c r="A76" i="9"/>
  <c r="C76" i="9"/>
  <c r="A54" i="4"/>
  <c r="K54" i="4"/>
  <c r="J54" i="4"/>
  <c r="F106" i="9"/>
  <c r="A40" i="4"/>
  <c r="I40" i="4"/>
  <c r="A87" i="4"/>
  <c r="K87" i="4"/>
  <c r="F27" i="4"/>
  <c r="K79" i="9"/>
  <c r="H67" i="4"/>
  <c r="B119" i="9"/>
  <c r="A35" i="4"/>
  <c r="K35" i="4"/>
  <c r="D37" i="4"/>
  <c r="A89" i="9"/>
  <c r="C89" i="9"/>
  <c r="A80" i="4"/>
  <c r="H27" i="4"/>
  <c r="B79" i="9"/>
  <c r="H26" i="4"/>
  <c r="B78" i="9"/>
  <c r="H43" i="4"/>
  <c r="B95" i="9"/>
  <c r="C21" i="4"/>
  <c r="F21" i="4"/>
  <c r="K73" i="9"/>
  <c r="J32" i="4"/>
  <c r="J46" i="4"/>
  <c r="F98" i="9"/>
  <c r="H36" i="4"/>
  <c r="B88" i="9"/>
  <c r="D50" i="4"/>
  <c r="A102" i="9"/>
  <c r="C102" i="9"/>
  <c r="D81" i="4"/>
  <c r="C79" i="4"/>
  <c r="D69" i="4"/>
  <c r="A121" i="9"/>
  <c r="C121" i="9"/>
  <c r="H57" i="4"/>
  <c r="B109" i="9"/>
  <c r="C19" i="4"/>
  <c r="D41" i="4"/>
  <c r="A93" i="9"/>
  <c r="C93" i="9"/>
  <c r="A5" i="4"/>
  <c r="K5" i="4"/>
  <c r="J5" i="4"/>
  <c r="F48" i="4"/>
  <c r="K100" i="9"/>
  <c r="J91" i="4"/>
  <c r="I79" i="4"/>
  <c r="H15" i="4"/>
  <c r="B67" i="9"/>
  <c r="F15" i="4"/>
  <c r="K67" i="9"/>
  <c r="A44" i="4"/>
  <c r="M45" i="4"/>
  <c r="A75" i="4"/>
  <c r="K75" i="4"/>
  <c r="J75" i="4"/>
  <c r="C58" i="4"/>
  <c r="A2" i="4"/>
  <c r="K2" i="4"/>
  <c r="J2" i="4"/>
  <c r="D58" i="4"/>
  <c r="A110" i="9"/>
  <c r="C110" i="9"/>
  <c r="C29" i="4"/>
  <c r="C35" i="4"/>
  <c r="D42" i="4"/>
  <c r="A94" i="9"/>
  <c r="C94" i="9"/>
  <c r="D87" i="4"/>
  <c r="F86" i="4"/>
  <c r="H29" i="4"/>
  <c r="B81" i="9"/>
  <c r="D28" i="4"/>
  <c r="A80" i="9"/>
  <c r="F80" i="4"/>
  <c r="C64" i="4"/>
  <c r="F23" i="4"/>
  <c r="K75" i="9"/>
  <c r="J85" i="4"/>
  <c r="I89" i="4"/>
  <c r="C74" i="4"/>
  <c r="F34" i="4"/>
  <c r="K86" i="9"/>
  <c r="H81" i="4"/>
  <c r="H89" i="4"/>
  <c r="A92" i="4"/>
  <c r="K92" i="4"/>
  <c r="I60" i="4"/>
  <c r="F78" i="4"/>
  <c r="H25" i="4"/>
  <c r="B77" i="9"/>
  <c r="F68" i="4"/>
  <c r="K120" i="9"/>
  <c r="I31" i="4"/>
  <c r="D83" i="9"/>
  <c r="F52" i="4"/>
  <c r="K104" i="9"/>
  <c r="C68" i="4"/>
  <c r="D80" i="4"/>
  <c r="A14" i="4"/>
  <c r="I14" i="4"/>
  <c r="C82" i="4"/>
  <c r="I49" i="4"/>
  <c r="C59" i="4"/>
  <c r="D67" i="4"/>
  <c r="A119" i="9"/>
  <c r="F119" i="9"/>
  <c r="C119" i="9"/>
  <c r="C53" i="4"/>
  <c r="H73" i="4"/>
  <c r="B125" i="9"/>
  <c r="I57" i="4"/>
  <c r="C8" i="4"/>
  <c r="H76" i="4"/>
  <c r="B128" i="9"/>
  <c r="A52" i="4"/>
  <c r="K52" i="4"/>
  <c r="H30" i="4"/>
  <c r="B82" i="9"/>
  <c r="H40" i="4"/>
  <c r="B92" i="9"/>
  <c r="A78" i="4"/>
  <c r="K78" i="4"/>
  <c r="C94" i="4"/>
  <c r="H78" i="4"/>
  <c r="D48" i="4"/>
  <c r="A100" i="9"/>
  <c r="F100" i="9"/>
  <c r="C100" i="9"/>
  <c r="F95" i="4"/>
  <c r="I86" i="4"/>
  <c r="A18" i="4"/>
  <c r="K18" i="4"/>
  <c r="J18" i="4"/>
  <c r="F70" i="9"/>
  <c r="A83" i="4"/>
  <c r="K83" i="4"/>
  <c r="D89" i="4"/>
  <c r="F46" i="4"/>
  <c r="K98" i="9"/>
  <c r="A25" i="4"/>
  <c r="K25" i="4"/>
  <c r="J25" i="4"/>
  <c r="D49" i="4"/>
  <c r="A101" i="9"/>
  <c r="C36" i="4"/>
  <c r="D56" i="4"/>
  <c r="A108" i="9"/>
  <c r="C108" i="9"/>
  <c r="I16" i="4"/>
  <c r="A82" i="4"/>
  <c r="K82" i="4"/>
  <c r="F29" i="4"/>
  <c r="K81" i="9"/>
  <c r="C55" i="4"/>
  <c r="F92" i="4"/>
  <c r="H41" i="4"/>
  <c r="B93" i="9"/>
  <c r="H92" i="4"/>
  <c r="I80" i="4"/>
  <c r="A21" i="4"/>
  <c r="K21" i="4"/>
  <c r="J21" i="4"/>
  <c r="F73" i="9"/>
  <c r="J36" i="4"/>
  <c r="F89" i="4"/>
  <c r="H58" i="4"/>
  <c r="B110" i="9"/>
  <c r="D40" i="4"/>
  <c r="A92" i="9"/>
  <c r="C92" i="9"/>
  <c r="C67" i="4"/>
  <c r="D44" i="4"/>
  <c r="A96" i="9"/>
  <c r="C96" i="9"/>
  <c r="J79" i="4"/>
  <c r="F83" i="4"/>
  <c r="J39" i="4"/>
  <c r="H63" i="4"/>
  <c r="B115" i="9"/>
  <c r="D71" i="4"/>
  <c r="A123" i="9"/>
  <c r="C123" i="9"/>
  <c r="A50" i="4"/>
  <c r="K50" i="4"/>
  <c r="J50" i="4"/>
  <c r="A90" i="4"/>
  <c r="K90" i="4"/>
  <c r="D51" i="4"/>
  <c r="A103" i="9"/>
  <c r="C103" i="9"/>
  <c r="H74" i="4"/>
  <c r="B126" i="9"/>
  <c r="F26" i="4"/>
  <c r="K78" i="9"/>
  <c r="F25" i="4"/>
  <c r="K77" i="9"/>
  <c r="F75" i="4"/>
  <c r="K127" i="9"/>
  <c r="H77" i="4"/>
  <c r="C20" i="4"/>
  <c r="D57" i="4"/>
  <c r="A109" i="9"/>
  <c r="C109" i="9"/>
  <c r="I92" i="4"/>
  <c r="J82" i="4"/>
  <c r="F65" i="4"/>
  <c r="K117" i="9"/>
  <c r="F43" i="4"/>
  <c r="K95" i="9"/>
  <c r="J35" i="4"/>
  <c r="D52" i="4"/>
  <c r="A104" i="9"/>
  <c r="C104" i="9"/>
  <c r="I38" i="4"/>
  <c r="H51" i="4"/>
  <c r="B103" i="9"/>
  <c r="D47" i="4"/>
  <c r="A99" i="9"/>
  <c r="C99" i="9"/>
  <c r="C22" i="4"/>
  <c r="A89" i="4"/>
  <c r="K89" i="4"/>
  <c r="C44" i="4"/>
  <c r="F82" i="4"/>
  <c r="F59" i="4"/>
  <c r="K111" i="9"/>
  <c r="F51" i="4"/>
  <c r="K103" i="9"/>
  <c r="A71" i="4"/>
  <c r="K71" i="4"/>
  <c r="J71" i="4"/>
  <c r="F123" i="9"/>
  <c r="A88" i="4"/>
  <c r="K88" i="4"/>
  <c r="J93" i="4"/>
  <c r="C78" i="4"/>
  <c r="H14" i="4"/>
  <c r="B66" i="9"/>
  <c r="H45" i="4"/>
  <c r="B97" i="9"/>
  <c r="C34" i="4"/>
  <c r="A59" i="4"/>
  <c r="K59" i="4"/>
  <c r="J59" i="4"/>
  <c r="F111" i="9"/>
  <c r="J49" i="4"/>
  <c r="F101" i="9"/>
  <c r="C23" i="4"/>
  <c r="D35" i="4"/>
  <c r="A87" i="9"/>
  <c r="F87" i="9"/>
  <c r="C87" i="9"/>
  <c r="J69" i="4"/>
  <c r="F121" i="9"/>
  <c r="A70" i="4"/>
  <c r="I70" i="4"/>
  <c r="J38" i="4"/>
  <c r="F90" i="9"/>
  <c r="H62" i="4"/>
  <c r="B114" i="9"/>
  <c r="C56" i="4"/>
  <c r="I30" i="4"/>
  <c r="D82" i="9"/>
  <c r="C65" i="4"/>
  <c r="F38" i="4"/>
  <c r="K90" i="9"/>
  <c r="D32" i="4"/>
  <c r="A84" i="9"/>
  <c r="C84" i="9"/>
  <c r="I23" i="4"/>
  <c r="D75" i="9"/>
  <c r="J22" i="4"/>
  <c r="F74" i="9"/>
  <c r="J16" i="4"/>
  <c r="I33" i="4"/>
  <c r="I47" i="4"/>
  <c r="F35" i="4"/>
  <c r="K87" i="9"/>
  <c r="D19" i="4"/>
  <c r="A71" i="9"/>
  <c r="F71" i="9"/>
  <c r="C71" i="9"/>
  <c r="C60" i="4"/>
  <c r="H22" i="4"/>
  <c r="B74" i="9"/>
  <c r="I44" i="4"/>
  <c r="A20" i="4"/>
  <c r="I20" i="4"/>
  <c r="H83" i="4"/>
  <c r="D25" i="4"/>
  <c r="A77" i="9"/>
  <c r="C77" i="9"/>
  <c r="D45" i="4"/>
  <c r="A97" i="9"/>
  <c r="C97" i="9"/>
  <c r="I41" i="4"/>
  <c r="D93" i="9"/>
  <c r="H90" i="4"/>
  <c r="A55" i="4"/>
  <c r="K55" i="4"/>
  <c r="J55" i="4"/>
  <c r="F107" i="9"/>
  <c r="D77" i="4"/>
  <c r="F20" i="4"/>
  <c r="K72" i="9"/>
  <c r="C84" i="4"/>
  <c r="D29" i="4"/>
  <c r="A81" i="9"/>
  <c r="C81" i="9"/>
  <c r="F37" i="4"/>
  <c r="K89" i="9"/>
  <c r="A66" i="4"/>
  <c r="I66" i="4"/>
  <c r="J58" i="4"/>
  <c r="F110" i="9"/>
  <c r="J24" i="4"/>
  <c r="F76" i="9"/>
  <c r="J62" i="4"/>
  <c r="F114" i="9"/>
  <c r="H68" i="4"/>
  <c r="B120" i="9"/>
  <c r="A68" i="4"/>
  <c r="I68" i="4"/>
  <c r="J52" i="4"/>
  <c r="F104" i="9"/>
  <c r="C3" i="4"/>
  <c r="D6" i="4"/>
  <c r="A58" i="9"/>
  <c r="C58" i="9"/>
  <c r="C10" i="4"/>
  <c r="C5" i="4"/>
  <c r="D11" i="4"/>
  <c r="A63" i="9"/>
  <c r="C63" i="9"/>
  <c r="A9" i="4"/>
  <c r="D7" i="4"/>
  <c r="A59" i="9"/>
  <c r="C59" i="9"/>
  <c r="A3" i="4"/>
  <c r="H1" i="4"/>
  <c r="B53" i="9"/>
  <c r="D10" i="4"/>
  <c r="A62" i="9"/>
  <c r="C62" i="9"/>
  <c r="C11" i="4"/>
  <c r="F13" i="4"/>
  <c r="K65" i="9"/>
  <c r="D9" i="4"/>
  <c r="A61" i="9"/>
  <c r="C61" i="9"/>
  <c r="F7" i="4"/>
  <c r="K59" i="9"/>
  <c r="H5" i="4"/>
  <c r="B57" i="9"/>
  <c r="A4" i="4"/>
  <c r="D5" i="4"/>
  <c r="A57" i="9"/>
  <c r="C57" i="9"/>
  <c r="C4" i="4"/>
  <c r="C6" i="4"/>
  <c r="D2" i="4"/>
  <c r="A54" i="9"/>
  <c r="F54" i="9"/>
  <c r="C54" i="9"/>
  <c r="A8" i="4"/>
  <c r="F10" i="4"/>
  <c r="K62" i="9"/>
  <c r="C13" i="4"/>
  <c r="C1" i="4"/>
  <c r="H8" i="4"/>
  <c r="B60" i="9"/>
  <c r="H2" i="4"/>
  <c r="B54" i="9"/>
  <c r="H4" i="4"/>
  <c r="B56" i="9"/>
  <c r="L70" i="9"/>
  <c r="A11" i="4"/>
  <c r="K45" i="9"/>
  <c r="K40" i="9"/>
  <c r="L41" i="9"/>
  <c r="L43" i="9"/>
  <c r="L46" i="9"/>
  <c r="C15" i="6"/>
  <c r="H6" i="4"/>
  <c r="B58" i="9"/>
  <c r="H10" i="4"/>
  <c r="B62" i="9"/>
  <c r="F6" i="4"/>
  <c r="K58" i="9"/>
  <c r="C12" i="4"/>
  <c r="H7" i="4"/>
  <c r="B59" i="9"/>
  <c r="D4" i="4"/>
  <c r="A56" i="9"/>
  <c r="C56" i="9"/>
  <c r="F2" i="4"/>
  <c r="K54" i="9"/>
  <c r="M87" i="4"/>
  <c r="F9" i="4"/>
  <c r="K61" i="9"/>
  <c r="D12" i="4"/>
  <c r="A64" i="9"/>
  <c r="C64" i="9"/>
  <c r="H9" i="4"/>
  <c r="B61" i="9"/>
  <c r="H12" i="4"/>
  <c r="B64" i="9"/>
  <c r="D13" i="4"/>
  <c r="A65" i="9"/>
  <c r="C65" i="9"/>
  <c r="H13" i="4"/>
  <c r="B65" i="9"/>
  <c r="D8" i="4"/>
  <c r="A60" i="9"/>
  <c r="C60" i="9"/>
  <c r="M57" i="4"/>
  <c r="A12" i="4"/>
  <c r="A13" i="4"/>
  <c r="A1" i="4"/>
  <c r="A7" i="4"/>
  <c r="A10" i="4"/>
  <c r="F5" i="4"/>
  <c r="K57" i="9"/>
  <c r="D3" i="4"/>
  <c r="A55" i="9"/>
  <c r="C55" i="9"/>
  <c r="M39" i="4"/>
  <c r="A118" i="9"/>
  <c r="C118" i="9"/>
  <c r="D99" i="9"/>
  <c r="F91" i="9"/>
  <c r="F88" i="9"/>
  <c r="L101" i="9"/>
  <c r="M101" i="9"/>
  <c r="C101" i="9"/>
  <c r="F57" i="9"/>
  <c r="L82" i="9"/>
  <c r="M82" i="9"/>
  <c r="C82" i="9"/>
  <c r="J82" i="9"/>
  <c r="F99" i="9"/>
  <c r="F103" i="9"/>
  <c r="F82" i="9"/>
  <c r="F89" i="9"/>
  <c r="L80" i="9"/>
  <c r="M80" i="9"/>
  <c r="C80" i="9"/>
  <c r="D85" i="9"/>
  <c r="E85" i="9"/>
  <c r="F102" i="9"/>
  <c r="F77" i="9"/>
  <c r="D109" i="9"/>
  <c r="F127" i="9"/>
  <c r="F109" i="9"/>
  <c r="F69" i="9"/>
  <c r="L67" i="9"/>
  <c r="C67" i="9"/>
  <c r="F125" i="9"/>
  <c r="F105" i="9"/>
  <c r="F97" i="9"/>
  <c r="L88" i="9"/>
  <c r="C88" i="9"/>
  <c r="F68" i="9"/>
  <c r="F84" i="9"/>
  <c r="D105" i="9"/>
  <c r="L117" i="9"/>
  <c r="M117" i="9"/>
  <c r="C117" i="9"/>
  <c r="F93" i="9"/>
  <c r="F117" i="9"/>
  <c r="L78" i="9"/>
  <c r="C78" i="9"/>
  <c r="F81" i="9"/>
  <c r="F85" i="9"/>
  <c r="D68" i="9"/>
  <c r="E108" i="9"/>
  <c r="E82" i="9"/>
  <c r="E83" i="9"/>
  <c r="D71" i="9"/>
  <c r="D84" i="9"/>
  <c r="E75" i="9"/>
  <c r="E68" i="9"/>
  <c r="E109" i="9"/>
  <c r="E99" i="9"/>
  <c r="D90" i="9"/>
  <c r="E93" i="9"/>
  <c r="D101" i="9"/>
  <c r="E105" i="9"/>
  <c r="I21" i="4"/>
  <c r="D73" i="9"/>
  <c r="J73" i="9"/>
  <c r="I43" i="4"/>
  <c r="D95" i="9"/>
  <c r="I36" i="4"/>
  <c r="D88" i="9"/>
  <c r="I22" i="4"/>
  <c r="D74" i="9"/>
  <c r="I28" i="4"/>
  <c r="I17" i="4"/>
  <c r="D69" i="9"/>
  <c r="I51" i="4"/>
  <c r="D103" i="9"/>
  <c r="I29" i="4"/>
  <c r="D81" i="9"/>
  <c r="I46" i="4"/>
  <c r="D98" i="9"/>
  <c r="I35" i="4"/>
  <c r="D87" i="9"/>
  <c r="K74" i="4"/>
  <c r="J74" i="4"/>
  <c r="F126" i="9"/>
  <c r="L125" i="9"/>
  <c r="M125" i="9"/>
  <c r="L127" i="9"/>
  <c r="M127" i="9"/>
  <c r="L128" i="9"/>
  <c r="M128" i="9"/>
  <c r="L124" i="9"/>
  <c r="M124" i="9"/>
  <c r="L126" i="9"/>
  <c r="M126" i="9"/>
  <c r="I45" i="4"/>
  <c r="D97" i="9"/>
  <c r="I73" i="4"/>
  <c r="D125" i="9"/>
  <c r="J125" i="9"/>
  <c r="I54" i="4"/>
  <c r="D106" i="9"/>
  <c r="I71" i="4"/>
  <c r="D123" i="9"/>
  <c r="I59" i="4"/>
  <c r="D111" i="9"/>
  <c r="I69" i="4"/>
  <c r="D121" i="9"/>
  <c r="I48" i="4"/>
  <c r="D100" i="9"/>
  <c r="I50" i="4"/>
  <c r="D102" i="9"/>
  <c r="I61" i="4"/>
  <c r="D113" i="9"/>
  <c r="L74" i="9"/>
  <c r="M74" i="9"/>
  <c r="I52" i="4"/>
  <c r="D104" i="9"/>
  <c r="I62" i="4"/>
  <c r="D114" i="9"/>
  <c r="I18" i="4"/>
  <c r="D70" i="9"/>
  <c r="I25" i="4"/>
  <c r="D77" i="9"/>
  <c r="I24" i="4"/>
  <c r="D76" i="9"/>
  <c r="I75" i="4"/>
  <c r="D127" i="9"/>
  <c r="J127" i="9"/>
  <c r="I58" i="4"/>
  <c r="D110" i="9"/>
  <c r="I15" i="4"/>
  <c r="D67" i="9"/>
  <c r="I65" i="4"/>
  <c r="D117" i="9"/>
  <c r="I63" i="4"/>
  <c r="D115" i="9"/>
  <c r="I55" i="4"/>
  <c r="D107" i="9"/>
  <c r="J107" i="9"/>
  <c r="I39" i="4"/>
  <c r="D91" i="9"/>
  <c r="J91" i="9"/>
  <c r="I27" i="4"/>
  <c r="D79" i="9"/>
  <c r="I74" i="4"/>
  <c r="I37" i="4"/>
  <c r="D89" i="9"/>
  <c r="J89" i="9"/>
  <c r="I72" i="4"/>
  <c r="I67" i="4"/>
  <c r="D119" i="9"/>
  <c r="I64" i="4"/>
  <c r="L108" i="9"/>
  <c r="M108" i="9"/>
  <c r="K44" i="4"/>
  <c r="J44" i="4"/>
  <c r="F96" i="9"/>
  <c r="M23" i="4"/>
  <c r="M53" i="9"/>
  <c r="L120" i="9"/>
  <c r="M120" i="9"/>
  <c r="K84" i="4"/>
  <c r="M95" i="4"/>
  <c r="M33" i="4"/>
  <c r="M25" i="4"/>
  <c r="K34" i="4"/>
  <c r="J34" i="4"/>
  <c r="F86" i="9"/>
  <c r="L115" i="9"/>
  <c r="M115" i="9"/>
  <c r="K28" i="4"/>
  <c r="J28" i="4"/>
  <c r="F80" i="9"/>
  <c r="L93" i="9"/>
  <c r="M93" i="9"/>
  <c r="L104" i="9"/>
  <c r="M104" i="9"/>
  <c r="L95" i="9"/>
  <c r="M95" i="9"/>
  <c r="L110" i="9"/>
  <c r="M110" i="9"/>
  <c r="C53" i="9"/>
  <c r="C130" i="9"/>
  <c r="M59" i="4"/>
  <c r="L113" i="9"/>
  <c r="M113" i="9"/>
  <c r="L79" i="9"/>
  <c r="M79" i="9"/>
  <c r="M47" i="4"/>
  <c r="L73" i="9"/>
  <c r="M73" i="9"/>
  <c r="K6" i="4"/>
  <c r="J6" i="4"/>
  <c r="F58" i="9"/>
  <c r="K60" i="4"/>
  <c r="J60" i="4"/>
  <c r="F112" i="9"/>
  <c r="M31" i="4"/>
  <c r="M53" i="4"/>
  <c r="I6" i="4"/>
  <c r="M70" i="9"/>
  <c r="L72" i="9"/>
  <c r="M72" i="9"/>
  <c r="L103" i="9"/>
  <c r="M103" i="9"/>
  <c r="M49" i="4"/>
  <c r="M19" i="4"/>
  <c r="M89" i="4"/>
  <c r="L69" i="9"/>
  <c r="M69" i="9"/>
  <c r="L83" i="9"/>
  <c r="M83" i="9"/>
  <c r="K72" i="4"/>
  <c r="J72" i="4"/>
  <c r="F124" i="9"/>
  <c r="L105" i="9"/>
  <c r="M105" i="9"/>
  <c r="M55" i="4"/>
  <c r="M78" i="9"/>
  <c r="M3" i="4"/>
  <c r="I2" i="4"/>
  <c r="M63" i="4"/>
  <c r="L90" i="9"/>
  <c r="M90" i="9"/>
  <c r="M37" i="4"/>
  <c r="M91" i="4"/>
  <c r="K42" i="4"/>
  <c r="J42" i="4"/>
  <c r="F94" i="9"/>
  <c r="M67" i="9"/>
  <c r="L76" i="9"/>
  <c r="M76" i="9"/>
  <c r="K64" i="4"/>
  <c r="J64" i="4"/>
  <c r="F116" i="9"/>
  <c r="L86" i="9"/>
  <c r="M86" i="9"/>
  <c r="M79" i="4"/>
  <c r="L96" i="9"/>
  <c r="M96" i="9"/>
  <c r="L91" i="9"/>
  <c r="M91" i="9"/>
  <c r="M88" i="9"/>
  <c r="H44" i="9"/>
  <c r="M93" i="4"/>
  <c r="M83" i="4"/>
  <c r="M51" i="4"/>
  <c r="M17" i="4"/>
  <c r="L89" i="9"/>
  <c r="M89" i="9"/>
  <c r="I5" i="4"/>
  <c r="D57" i="9"/>
  <c r="H45" i="9"/>
  <c r="L109" i="9"/>
  <c r="M109" i="9"/>
  <c r="L116" i="9"/>
  <c r="M116" i="9"/>
  <c r="L123" i="9"/>
  <c r="M123" i="9"/>
  <c r="L111" i="9"/>
  <c r="M111" i="9"/>
  <c r="L119" i="9"/>
  <c r="M119" i="9"/>
  <c r="L94" i="9"/>
  <c r="M94" i="9"/>
  <c r="L121" i="9"/>
  <c r="M121" i="9"/>
  <c r="M41" i="4"/>
  <c r="K40" i="4"/>
  <c r="J40" i="4"/>
  <c r="F92" i="9"/>
  <c r="L106" i="9"/>
  <c r="M106" i="9"/>
  <c r="L75" i="9"/>
  <c r="M75" i="9"/>
  <c r="L85" i="9"/>
  <c r="M85" i="9"/>
  <c r="L114" i="9"/>
  <c r="M114" i="9"/>
  <c r="M15" i="4"/>
  <c r="K14" i="4"/>
  <c r="J14" i="4"/>
  <c r="F66" i="9"/>
  <c r="M81" i="4"/>
  <c r="K80" i="4"/>
  <c r="L122" i="9"/>
  <c r="M122" i="9"/>
  <c r="L112" i="9"/>
  <c r="M112" i="9"/>
  <c r="L66" i="9"/>
  <c r="M66" i="9"/>
  <c r="L68" i="9"/>
  <c r="M68" i="9"/>
  <c r="J105" i="9"/>
  <c r="L98" i="9"/>
  <c r="M98" i="9"/>
  <c r="L102" i="9"/>
  <c r="M102" i="9"/>
  <c r="K26" i="4"/>
  <c r="J26" i="4"/>
  <c r="F78" i="9"/>
  <c r="M27" i="4"/>
  <c r="K76" i="4"/>
  <c r="J76" i="4"/>
  <c r="F128" i="9"/>
  <c r="M77" i="4"/>
  <c r="L107" i="9"/>
  <c r="M107" i="9"/>
  <c r="K68" i="4"/>
  <c r="J68" i="4"/>
  <c r="F120" i="9"/>
  <c r="M69" i="4"/>
  <c r="K20" i="4"/>
  <c r="J20" i="4"/>
  <c r="F72" i="9"/>
  <c r="M21" i="4"/>
  <c r="J99" i="9"/>
  <c r="L99" i="9"/>
  <c r="M99" i="9"/>
  <c r="L97" i="9"/>
  <c r="M97" i="9"/>
  <c r="L71" i="9"/>
  <c r="M71" i="9"/>
  <c r="L84" i="9"/>
  <c r="M84" i="9"/>
  <c r="L87" i="9"/>
  <c r="M87" i="9"/>
  <c r="L92" i="9"/>
  <c r="M92" i="9"/>
  <c r="L81" i="9"/>
  <c r="M81" i="9"/>
  <c r="L77" i="9"/>
  <c r="M77" i="9"/>
  <c r="K66" i="4"/>
  <c r="J66" i="4"/>
  <c r="F118" i="9"/>
  <c r="M67" i="4"/>
  <c r="M71" i="4"/>
  <c r="K70" i="4"/>
  <c r="J70" i="4"/>
  <c r="F122" i="9"/>
  <c r="L100" i="9"/>
  <c r="M100" i="9"/>
  <c r="K7" i="4"/>
  <c r="J7" i="4"/>
  <c r="F59" i="9"/>
  <c r="I7" i="4"/>
  <c r="K13" i="4"/>
  <c r="J13" i="4"/>
  <c r="F65" i="9"/>
  <c r="I13" i="4"/>
  <c r="L60" i="9"/>
  <c r="M60" i="9"/>
  <c r="P41" i="9"/>
  <c r="L11" i="9"/>
  <c r="N41" i="9"/>
  <c r="R41" i="9"/>
  <c r="T41" i="9"/>
  <c r="L42" i="9"/>
  <c r="H39" i="9"/>
  <c r="L54" i="9"/>
  <c r="M54" i="9"/>
  <c r="K4" i="4"/>
  <c r="J4" i="4"/>
  <c r="F56" i="9"/>
  <c r="M5" i="4"/>
  <c r="I4" i="4"/>
  <c r="L63" i="9"/>
  <c r="M63" i="9"/>
  <c r="L118" i="9"/>
  <c r="M118" i="9"/>
  <c r="I39" i="9"/>
  <c r="B38" i="9"/>
  <c r="M9" i="4"/>
  <c r="K8" i="4"/>
  <c r="J8" i="4"/>
  <c r="F60" i="9"/>
  <c r="I8" i="4"/>
  <c r="D60" i="9"/>
  <c r="I3" i="4"/>
  <c r="K3" i="4"/>
  <c r="J3" i="4"/>
  <c r="F55" i="9"/>
  <c r="L55" i="9"/>
  <c r="M55" i="9"/>
  <c r="K1" i="4"/>
  <c r="J1" i="4"/>
  <c r="F53" i="9"/>
  <c r="I1" i="4"/>
  <c r="L65" i="9"/>
  <c r="M65" i="9"/>
  <c r="L64" i="9"/>
  <c r="M64" i="9"/>
  <c r="L56" i="9"/>
  <c r="M56" i="9"/>
  <c r="B43" i="9"/>
  <c r="I44" i="9"/>
  <c r="J40" i="9"/>
  <c r="K11" i="4"/>
  <c r="J11" i="4"/>
  <c r="F63" i="9"/>
  <c r="I11" i="4"/>
  <c r="L57" i="9"/>
  <c r="M57" i="9"/>
  <c r="L59" i="9"/>
  <c r="M59" i="9"/>
  <c r="L58" i="9"/>
  <c r="M58" i="9"/>
  <c r="I10" i="4"/>
  <c r="M11" i="4"/>
  <c r="K10" i="4"/>
  <c r="J10" i="4"/>
  <c r="F62" i="9"/>
  <c r="I12" i="4"/>
  <c r="K12" i="4"/>
  <c r="J12" i="4"/>
  <c r="F64" i="9"/>
  <c r="M13" i="4"/>
  <c r="R46" i="9"/>
  <c r="P46" i="9"/>
  <c r="L47" i="9"/>
  <c r="L13" i="9"/>
  <c r="N46" i="9"/>
  <c r="T46" i="9"/>
  <c r="L61" i="9"/>
  <c r="M61" i="9"/>
  <c r="L62" i="9"/>
  <c r="M62" i="9"/>
  <c r="K9" i="4"/>
  <c r="J9" i="4"/>
  <c r="F61" i="9"/>
  <c r="I9" i="4"/>
  <c r="D61" i="9"/>
  <c r="G68" i="9"/>
  <c r="G82" i="9"/>
  <c r="G105" i="9"/>
  <c r="G99" i="9"/>
  <c r="G85" i="9"/>
  <c r="G109" i="9"/>
  <c r="G75" i="9"/>
  <c r="G83" i="9"/>
  <c r="I83" i="9"/>
  <c r="G93" i="9"/>
  <c r="I93" i="9"/>
  <c r="D126" i="9"/>
  <c r="J126" i="9"/>
  <c r="I108" i="9"/>
  <c r="I68" i="9"/>
  <c r="I82" i="9"/>
  <c r="D64" i="9"/>
  <c r="E64" i="9"/>
  <c r="I99" i="9"/>
  <c r="I85" i="9"/>
  <c r="E61" i="9"/>
  <c r="G61" i="9"/>
  <c r="D62" i="9"/>
  <c r="D63" i="9"/>
  <c r="J63" i="9"/>
  <c r="D55" i="9"/>
  <c r="D56" i="9"/>
  <c r="D65" i="9"/>
  <c r="E57" i="9"/>
  <c r="G57" i="9"/>
  <c r="E119" i="9"/>
  <c r="G119" i="9"/>
  <c r="E79" i="9"/>
  <c r="G79" i="9"/>
  <c r="E117" i="9"/>
  <c r="G117" i="9"/>
  <c r="G76" i="9"/>
  <c r="E76" i="9"/>
  <c r="G104" i="9"/>
  <c r="E104" i="9"/>
  <c r="G100" i="9"/>
  <c r="E100" i="9"/>
  <c r="G106" i="9"/>
  <c r="E106" i="9"/>
  <c r="E81" i="9"/>
  <c r="G81" i="9"/>
  <c r="G74" i="9"/>
  <c r="I74" i="9"/>
  <c r="E74" i="9"/>
  <c r="D86" i="9"/>
  <c r="E101" i="9"/>
  <c r="G101" i="9"/>
  <c r="D118" i="9"/>
  <c r="D120" i="9"/>
  <c r="J120" i="9"/>
  <c r="D128" i="9"/>
  <c r="J128" i="9"/>
  <c r="D94" i="9"/>
  <c r="J94" i="9"/>
  <c r="G60" i="9"/>
  <c r="E60" i="9"/>
  <c r="D124" i="9"/>
  <c r="J124" i="9"/>
  <c r="E91" i="9"/>
  <c r="G91" i="9"/>
  <c r="E67" i="9"/>
  <c r="G67" i="9"/>
  <c r="E77" i="9"/>
  <c r="G77" i="9"/>
  <c r="E121" i="9"/>
  <c r="G121" i="9"/>
  <c r="E125" i="9"/>
  <c r="G125" i="9"/>
  <c r="E103" i="9"/>
  <c r="G103" i="9"/>
  <c r="G88" i="9"/>
  <c r="E88" i="9"/>
  <c r="I105" i="9"/>
  <c r="D72" i="9"/>
  <c r="G90" i="9"/>
  <c r="E90" i="9"/>
  <c r="D122" i="9"/>
  <c r="J122" i="9"/>
  <c r="I109" i="9"/>
  <c r="I75" i="9"/>
  <c r="E71" i="9"/>
  <c r="G71" i="9"/>
  <c r="G64" i="9"/>
  <c r="D59" i="9"/>
  <c r="D54" i="9"/>
  <c r="H40" i="9"/>
  <c r="D58" i="9"/>
  <c r="J58" i="9"/>
  <c r="E89" i="9"/>
  <c r="G89" i="9"/>
  <c r="E107" i="9"/>
  <c r="G107" i="9"/>
  <c r="G110" i="9"/>
  <c r="E110" i="9"/>
  <c r="G70" i="9"/>
  <c r="E70" i="9"/>
  <c r="E113" i="9"/>
  <c r="G113" i="9"/>
  <c r="E111" i="9"/>
  <c r="G111" i="9"/>
  <c r="E97" i="9"/>
  <c r="G97" i="9"/>
  <c r="E87" i="9"/>
  <c r="G87" i="9"/>
  <c r="E69" i="9"/>
  <c r="G69" i="9"/>
  <c r="E95" i="9"/>
  <c r="G95" i="9"/>
  <c r="D78" i="9"/>
  <c r="J78" i="9"/>
  <c r="D66" i="9"/>
  <c r="D116" i="9"/>
  <c r="J116" i="9"/>
  <c r="G126" i="9"/>
  <c r="E126" i="9"/>
  <c r="E115" i="9"/>
  <c r="G115" i="9"/>
  <c r="E127" i="9"/>
  <c r="G127" i="9"/>
  <c r="G114" i="9"/>
  <c r="E114" i="9"/>
  <c r="G102" i="9"/>
  <c r="E102" i="9"/>
  <c r="E123" i="9"/>
  <c r="G123" i="9"/>
  <c r="G98" i="9"/>
  <c r="E98" i="9"/>
  <c r="D80" i="9"/>
  <c r="J80" i="9"/>
  <c r="E73" i="9"/>
  <c r="G73" i="9"/>
  <c r="D92" i="9"/>
  <c r="J92" i="9"/>
  <c r="G84" i="9"/>
  <c r="E84" i="9"/>
  <c r="D112" i="9"/>
  <c r="D96" i="9"/>
  <c r="J110" i="9"/>
  <c r="J119" i="9"/>
  <c r="J74" i="9"/>
  <c r="J106" i="9"/>
  <c r="J103" i="9"/>
  <c r="J95" i="9"/>
  <c r="J115" i="9"/>
  <c r="J98" i="9"/>
  <c r="J109" i="9"/>
  <c r="J93" i="9"/>
  <c r="J79" i="9"/>
  <c r="J117" i="9"/>
  <c r="J76" i="9"/>
  <c r="J104" i="9"/>
  <c r="J70" i="9"/>
  <c r="J102" i="9"/>
  <c r="J83" i="9"/>
  <c r="J90" i="9"/>
  <c r="J114" i="9"/>
  <c r="J113" i="9"/>
  <c r="J88" i="9"/>
  <c r="J97" i="9"/>
  <c r="J69" i="9"/>
  <c r="H46" i="9"/>
  <c r="J65" i="9"/>
  <c r="J101" i="9"/>
  <c r="J59" i="9"/>
  <c r="J81" i="9"/>
  <c r="J67" i="9"/>
  <c r="J123" i="9"/>
  <c r="H47" i="9"/>
  <c r="J68" i="9"/>
  <c r="J75" i="9"/>
  <c r="J111" i="9"/>
  <c r="J100" i="9"/>
  <c r="J84" i="9"/>
  <c r="J57" i="9"/>
  <c r="J121" i="9"/>
  <c r="J85" i="9"/>
  <c r="D53" i="9"/>
  <c r="J77" i="9"/>
  <c r="J118" i="9"/>
  <c r="J87" i="9"/>
  <c r="J71" i="9"/>
  <c r="L14" i="9"/>
  <c r="N47" i="9"/>
  <c r="D45" i="9"/>
  <c r="D47" i="9"/>
  <c r="P47" i="9"/>
  <c r="E45" i="9"/>
  <c r="E47" i="9"/>
  <c r="T47" i="9"/>
  <c r="G45" i="9"/>
  <c r="R47" i="9"/>
  <c r="F45" i="9"/>
  <c r="D39" i="9"/>
  <c r="F39" i="9"/>
  <c r="C39" i="9"/>
  <c r="E39" i="9"/>
  <c r="C45" i="9"/>
  <c r="C47" i="9"/>
  <c r="C40" i="9"/>
  <c r="C42" i="9"/>
  <c r="N42" i="9"/>
  <c r="D40" i="9"/>
  <c r="D42" i="9"/>
  <c r="R42" i="9"/>
  <c r="F40" i="9"/>
  <c r="P42" i="9"/>
  <c r="E40" i="9"/>
  <c r="E42" i="9"/>
  <c r="T42" i="9"/>
  <c r="L12" i="9"/>
  <c r="D44" i="9"/>
  <c r="E44" i="9"/>
  <c r="C44" i="9"/>
  <c r="F44" i="9"/>
  <c r="J54" i="9"/>
  <c r="I73" i="9"/>
  <c r="I95" i="9"/>
  <c r="I60" i="9"/>
  <c r="I90" i="9"/>
  <c r="I103" i="9"/>
  <c r="I121" i="9"/>
  <c r="I67" i="9"/>
  <c r="I81" i="9"/>
  <c r="I79" i="9"/>
  <c r="I57" i="9"/>
  <c r="I98" i="9"/>
  <c r="I102" i="9"/>
  <c r="I126" i="9"/>
  <c r="I87" i="9"/>
  <c r="I111" i="9"/>
  <c r="I107" i="9"/>
  <c r="I123" i="9"/>
  <c r="I88" i="9"/>
  <c r="I101" i="9"/>
  <c r="I106" i="9"/>
  <c r="I104" i="9"/>
  <c r="I61" i="9"/>
  <c r="I115" i="9"/>
  <c r="I69" i="9"/>
  <c r="I97" i="9"/>
  <c r="I113" i="9"/>
  <c r="I89" i="9"/>
  <c r="H42" i="9"/>
  <c r="H41" i="9"/>
  <c r="G40" i="9"/>
  <c r="I40" i="9"/>
  <c r="I84" i="9"/>
  <c r="G80" i="9"/>
  <c r="E80" i="9"/>
  <c r="I114" i="9"/>
  <c r="G66" i="9"/>
  <c r="E66" i="9"/>
  <c r="I71" i="9"/>
  <c r="G122" i="9"/>
  <c r="E122" i="9"/>
  <c r="G120" i="9"/>
  <c r="E120" i="9"/>
  <c r="G86" i="9"/>
  <c r="E86" i="9"/>
  <c r="J86" i="9"/>
  <c r="I100" i="9"/>
  <c r="I76" i="9"/>
  <c r="E63" i="9"/>
  <c r="G63" i="9"/>
  <c r="G96" i="9"/>
  <c r="E96" i="9"/>
  <c r="G92" i="9"/>
  <c r="E92" i="9"/>
  <c r="I127" i="9"/>
  <c r="G78" i="9"/>
  <c r="E78" i="9"/>
  <c r="I110" i="9"/>
  <c r="E59" i="9"/>
  <c r="G59" i="9"/>
  <c r="I59" i="9"/>
  <c r="I125" i="9"/>
  <c r="I77" i="9"/>
  <c r="I91" i="9"/>
  <c r="G118" i="9"/>
  <c r="E118" i="9"/>
  <c r="I117" i="9"/>
  <c r="I119" i="9"/>
  <c r="E65" i="9"/>
  <c r="G65" i="9"/>
  <c r="G62" i="9"/>
  <c r="E62" i="9"/>
  <c r="G112" i="9"/>
  <c r="E112" i="9"/>
  <c r="G58" i="9"/>
  <c r="E58" i="9"/>
  <c r="G94" i="9"/>
  <c r="E94" i="9"/>
  <c r="G56" i="9"/>
  <c r="E56" i="9"/>
  <c r="G116" i="9"/>
  <c r="E116" i="9"/>
  <c r="I70" i="9"/>
  <c r="E54" i="9"/>
  <c r="G54" i="9"/>
  <c r="I54" i="9"/>
  <c r="I64" i="9"/>
  <c r="G72" i="9"/>
  <c r="E72" i="9"/>
  <c r="G124" i="9"/>
  <c r="E124" i="9"/>
  <c r="G128" i="9"/>
  <c r="E128" i="9"/>
  <c r="E55" i="9"/>
  <c r="G55" i="9"/>
  <c r="F41" i="9"/>
  <c r="J112" i="9"/>
  <c r="J66" i="9"/>
  <c r="J72" i="9"/>
  <c r="J96" i="9"/>
  <c r="J56" i="9"/>
  <c r="J60" i="9"/>
  <c r="C46" i="9"/>
  <c r="I45" i="9"/>
  <c r="E53" i="9"/>
  <c r="E130" i="9"/>
  <c r="J53" i="9"/>
  <c r="F46" i="9"/>
  <c r="F47" i="9"/>
  <c r="D41" i="9"/>
  <c r="E46" i="9"/>
  <c r="J55" i="9"/>
  <c r="J61" i="9"/>
  <c r="E41" i="9"/>
  <c r="G44" i="9"/>
  <c r="D46" i="9"/>
  <c r="C41" i="9"/>
  <c r="G39" i="9"/>
  <c r="J62" i="9"/>
  <c r="F42" i="9"/>
  <c r="I66" i="9"/>
  <c r="I92" i="9"/>
  <c r="I128" i="9"/>
  <c r="I72" i="9"/>
  <c r="I56" i="9"/>
  <c r="I58" i="9"/>
  <c r="I62" i="9"/>
  <c r="I120" i="9"/>
  <c r="I80" i="9"/>
  <c r="I55" i="9"/>
  <c r="I65" i="9"/>
  <c r="I94" i="9"/>
  <c r="I118" i="9"/>
  <c r="I78" i="9"/>
  <c r="I86" i="9"/>
  <c r="I122" i="9"/>
  <c r="I96" i="9"/>
  <c r="I124" i="9"/>
  <c r="I116" i="9"/>
  <c r="I112" i="9"/>
  <c r="I63" i="9"/>
  <c r="G41" i="9"/>
  <c r="G42" i="9"/>
  <c r="I42" i="9"/>
  <c r="G46" i="9"/>
  <c r="G47" i="9"/>
  <c r="I47" i="9"/>
  <c r="E11" i="9"/>
  <c r="D11" i="9"/>
  <c r="K42" i="9"/>
  <c r="I41" i="9"/>
  <c r="K41" i="9"/>
  <c r="K47" i="9"/>
  <c r="J42" i="9"/>
  <c r="I46" i="9"/>
  <c r="K46" i="9"/>
  <c r="J41" i="9"/>
  <c r="G53" i="9"/>
  <c r="E13" i="9"/>
  <c r="D13" i="9"/>
  <c r="E14" i="9"/>
  <c r="D14" i="9"/>
  <c r="E10" i="9"/>
  <c r="D10" i="9"/>
  <c r="I53" i="9"/>
  <c r="I130" i="9"/>
  <c r="E12" i="9"/>
  <c r="D12" i="9"/>
  <c r="F108" i="9"/>
  <c r="F130" i="9"/>
  <c r="D108" i="9"/>
  <c r="J108" i="9"/>
  <c r="G108" i="9"/>
  <c r="G130" i="9"/>
  <c r="D130" i="9"/>
  <c r="J13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<sst xmlns="http://schemas.openxmlformats.org/spreadsheetml/2006/main" count="5622" uniqueCount="2344">
  <si>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</si>
  <si>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</si>
  <si>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</si>
  <si>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</si>
  <si>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</si>
  <si>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</si>
  <si>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</si>
  <si>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</si>
  <si>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</si>
  <si>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</si>
  <si>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</si>
  <si>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</si>
  <si>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</si>
  <si>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</si>
  <si>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</si>
  <si>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</si>
  <si>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</si>
  <si>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</si>
  <si>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</si>
  <si>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</si>
  <si>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</si>
  <si>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</si>
  <si>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</si>
  <si>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</si>
  <si>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</si>
  <si>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</si>
  <si>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</si>
  <si>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</si>
  <si>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</si>
  <si>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</si>
  <si>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</si>
  <si>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</si>
  <si>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</si>
  <si>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</si>
  <si>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</si>
  <si>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</si>
  <si>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</si>
  <si>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</si>
  <si>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</si>
  <si>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</si>
  <si>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</si>
  <si>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</si>
  <si>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</si>
  <si>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</si>
  <si>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</si>
  <si>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</si>
  <si>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</si>
  <si>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</si>
  <si>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</si>
  <si>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</si>
  <si>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</si>
  <si>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</si>
  <si>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</si>
  <si>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</si>
  <si>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</si>
  <si>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</si>
  <si>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</si>
  <si>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</si>
  <si>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</si>
  <si>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</si>
  <si>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</si>
  <si>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</si>
  <si>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</si>
  <si>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</si>
  <si>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</si>
  <si>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</si>
  <si>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</si>
  <si>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</si>
  <si>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</si>
  <si>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</si>
  <si>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</si>
  <si>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</si>
  <si>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</si>
  <si>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</si>
  <si>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</si>
  <si>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</si>
  <si>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</si>
  <si>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</si>
  <si>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</si>
  <si>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</si>
  <si>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</si>
  <si>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</si>
  <si>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</si>
  <si>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</si>
  <si>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</si>
  <si>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</si>
  <si>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</si>
  <si>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</si>
  <si>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</si>
  <si>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</si>
  <si>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</si>
  <si>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</si>
  <si>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</si>
  <si>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</si>
  <si>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</si>
  <si>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</si>
  <si>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</si>
  <si>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</si>
  <si>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</si>
  <si>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</si>
  <si>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</si>
  <si>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</si>
  <si>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</si>
  <si>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</si>
  <si>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</si>
  <si>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</si>
  <si>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</si>
  <si>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</si>
  <si>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</si>
  <si>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</si>
  <si>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</si>
  <si>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</si>
  <si>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</si>
  <si>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</si>
  <si>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</si>
  <si>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</si>
  <si>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</si>
  <si>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</si>
  <si>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</si>
  <si>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</si>
  <si>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</si>
  <si>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</si>
  <si>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</si>
  <si>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</si>
  <si>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</si>
  <si>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</si>
  <si>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</si>
  <si>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</si>
  <si>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</si>
  <si>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</si>
  <si>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</si>
  <si>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</si>
  <si>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</si>
  <si>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</si>
  <si>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</si>
  <si>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</si>
  <si>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</si>
  <si>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</si>
  <si>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</si>
  <si>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</si>
  <si>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</si>
  <si>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</si>
  <si>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</si>
  <si>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</si>
  <si>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</si>
  <si>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</si>
  <si>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</si>
  <si>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</si>
  <si>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</si>
  <si>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</si>
  <si>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</si>
  <si>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</si>
  <si>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</si>
  <si>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</si>
  <si>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</si>
  <si>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</si>
  <si>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</si>
  <si>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</si>
  <si>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</si>
  <si>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</si>
  <si>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</si>
  <si>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</si>
  <si>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</si>
  <si>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</si>
  <si>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</si>
  <si>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</si>
  <si>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</si>
  <si>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</si>
  <si>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</si>
  <si>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</si>
  <si>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</si>
  <si>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</si>
  <si>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</si>
  <si>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</si>
  <si>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</si>
  <si>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</si>
  <si>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</si>
  <si>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</si>
  <si>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</si>
  <si>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</si>
  <si>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</si>
  <si>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</si>
  <si>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</si>
  <si>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</si>
  <si>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</si>
  <si>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</si>
  <si>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</si>
  <si>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</si>
  <si>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</si>
  <si>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</si>
  <si>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</si>
  <si>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</si>
  <si>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</si>
  <si>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</si>
  <si>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</si>
  <si>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</si>
  <si>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</si>
  <si>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</si>
  <si>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</si>
  <si>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</si>
  <si>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</si>
  <si>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</si>
  <si>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</si>
  <si>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</si>
  <si>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</si>
  <si>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</si>
  <si>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</si>
  <si>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</si>
  <si>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</si>
  <si>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</si>
  <si>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</si>
  <si>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</si>
  <si>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</si>
  <si>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</si>
  <si>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</si>
  <si>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</si>
  <si>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</si>
  <si>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</si>
  <si>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</si>
  <si>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</si>
  <si>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</si>
  <si>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</si>
  <si>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</si>
  <si>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</si>
  <si>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</si>
  <si>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</si>
  <si>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</si>
  <si>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</si>
  <si>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</si>
  <si>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</si>
  <si>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</si>
  <si>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</si>
  <si>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</si>
  <si>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</si>
  <si>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</si>
  <si>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</si>
  <si>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</si>
  <si>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</si>
  <si>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</si>
  <si>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</si>
  <si>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</si>
  <si>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</si>
  <si>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</si>
  <si>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</si>
  <si>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</si>
  <si>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</si>
  <si>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</si>
  <si>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</si>
  <si>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</si>
  <si>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</si>
  <si>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</si>
  <si>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</si>
  <si>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</si>
  <si>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</si>
  <si>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</si>
  <si>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</si>
  <si>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</si>
  <si>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</si>
  <si>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</si>
  <si>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</si>
  <si>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</si>
  <si>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</si>
  <si>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</si>
  <si>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</si>
  <si>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</si>
  <si>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</si>
  <si>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</si>
  <si>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</si>
  <si>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</si>
  <si>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</si>
  <si>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</si>
  <si>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</si>
  <si>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</si>
  <si>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</si>
  <si>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</si>
  <si>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</si>
  <si>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</si>
  <si>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</si>
  <si>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</si>
  <si>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</si>
  <si>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</si>
  <si>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</si>
  <si>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</si>
  <si>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</si>
  <si>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</si>
  <si>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</si>
  <si>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</si>
  <si>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</si>
  <si>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</si>
  <si>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</si>
  <si>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</si>
  <si>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</si>
  <si>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</si>
  <si>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</si>
  <si>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</si>
  <si>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</si>
  <si>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</si>
  <si>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</si>
  <si>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</si>
  <si>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</si>
  <si>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</si>
  <si>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</si>
  <si>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</si>
  <si>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</si>
  <si>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</si>
  <si>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</si>
  <si>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</si>
  <si>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</si>
  <si>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</si>
  <si>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</si>
  <si>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</si>
  <si>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</si>
  <si>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</si>
  <si>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</si>
  <si>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</si>
  <si>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</si>
  <si>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</si>
  <si>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</si>
  <si>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</si>
  <si>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</si>
  <si>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</si>
  <si>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</si>
  <si>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</si>
  <si>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</si>
  <si>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</si>
  <si>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</si>
  <si>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</si>
  <si>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</si>
  <si>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</si>
  <si>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</si>
  <si>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</si>
  <si>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</si>
  <si>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</si>
  <si>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</si>
  <si>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</si>
  <si>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</si>
  <si>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</si>
  <si>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</si>
  <si>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</si>
  <si>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</si>
  <si>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</si>
  <si>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</si>
  <si>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</si>
  <si>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</si>
  <si>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</si>
  <si>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</si>
  <si>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</si>
  <si>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</si>
  <si>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</si>
  <si>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</si>
  <si>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</si>
  <si>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</si>
  <si>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</si>
  <si>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</si>
  <si>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</si>
  <si>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</si>
  <si>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</si>
  <si>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</si>
  <si>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</si>
  <si>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</si>
  <si>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</si>
  <si>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</si>
  <si>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</si>
  <si>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</si>
  <si>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</si>
  <si>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</si>
  <si>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</si>
  <si>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</si>
  <si>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</si>
  <si>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</si>
  <si>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</si>
  <si>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</si>
  <si>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</si>
  <si>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</si>
  <si>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</si>
  <si>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</si>
  <si>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</si>
  <si>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</si>
  <si>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</si>
  <si>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</si>
  <si>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</si>
  <si>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</si>
  <si>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</si>
  <si>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</si>
  <si>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</si>
  <si>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</si>
  <si>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</si>
  <si>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</si>
  <si>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</si>
  <si>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</si>
  <si>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</si>
  <si>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</si>
  <si>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</si>
  <si>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</si>
  <si>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</si>
  <si>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</si>
  <si>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</si>
  <si>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</si>
  <si>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</si>
  <si>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</si>
  <si>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</si>
  <si>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</si>
  <si>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</si>
  <si>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</si>
  <si>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</si>
  <si>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</si>
  <si>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</si>
  <si>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</si>
  <si>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</si>
  <si>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</si>
  <si>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</si>
  <si>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</si>
  <si>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</si>
  <si>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</si>
  <si>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</si>
  <si>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</si>
  <si>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</si>
  <si>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</si>
  <si>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</si>
  <si>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</si>
  <si>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</si>
  <si>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</si>
  <si>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</si>
  <si>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</si>
  <si>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</si>
  <si>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</si>
  <si>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</si>
  <si>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</si>
  <si>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</si>
  <si>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</si>
  <si>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</si>
  <si>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</si>
  <si>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</si>
  <si>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</si>
  <si>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</si>
  <si>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</si>
  <si>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</si>
  <si>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</si>
  <si>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</si>
  <si>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</si>
  <si>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</si>
  <si>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</si>
  <si>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</si>
  <si>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</si>
  <si>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</si>
  <si>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</si>
  <si>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</si>
  <si>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</si>
  <si>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</si>
  <si>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</si>
  <si>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</si>
  <si>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</si>
  <si>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</si>
  <si>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</si>
  <si>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</si>
  <si>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</si>
  <si>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</si>
  <si>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</si>
  <si>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</si>
  <si>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</si>
  <si>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</si>
  <si>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</si>
  <si>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</si>
  <si>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</si>
  <si>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</si>
  <si>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</si>
  <si>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</si>
  <si>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</si>
  <si>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</si>
  <si>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</si>
  <si>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</si>
  <si>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</si>
  <si>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</si>
  <si>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</si>
  <si>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</si>
  <si>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</si>
  <si>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</si>
  <si>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</si>
  <si>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</si>
  <si>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</si>
  <si>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</si>
  <si>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</si>
  <si>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</si>
  <si>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</si>
  <si>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</si>
  <si>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</si>
  <si>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</si>
  <si>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</si>
  <si>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</si>
  <si>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</si>
  <si>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</si>
  <si>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</si>
  <si>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</si>
  <si>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</si>
  <si>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</si>
  <si>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</si>
  <si>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</si>
  <si>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</si>
  <si>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</si>
  <si>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</si>
  <si>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</si>
  <si>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</si>
  <si>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</si>
  <si>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</si>
  <si>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</si>
  <si>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</si>
  <si>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</si>
  <si>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</si>
  <si>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</si>
  <si>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</si>
  <si>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</si>
  <si>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</si>
  <si>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</si>
  <si>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</si>
  <si>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</si>
  <si>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</si>
  <si>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</si>
  <si>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</si>
  <si>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</si>
  <si>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</si>
  <si>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</si>
  <si>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</si>
  <si>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</si>
  <si>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</si>
  <si>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</si>
  <si>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</si>
  <si>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</si>
  <si>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</si>
  <si>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</si>
  <si>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</si>
  <si>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</si>
  <si>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</si>
  <si>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</si>
  <si>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</si>
  <si>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</si>
  <si>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</si>
  <si>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</si>
  <si>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</si>
  <si>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</si>
  <si>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</si>
  <si>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</si>
  <si>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</si>
  <si>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</si>
  <si>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</si>
  <si>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</si>
  <si>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</si>
  <si>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</si>
  <si>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</si>
  <si>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</si>
  <si>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</si>
  <si>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</si>
  <si>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</si>
  <si>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</si>
  <si>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</si>
  <si>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</si>
  <si>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</si>
  <si>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</si>
  <si>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</si>
  <si>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</si>
  <si>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</si>
  <si>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</si>
  <si>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</si>
  <si>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</si>
  <si>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</si>
  <si>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</si>
  <si>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</si>
  <si>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</si>
  <si>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</si>
  <si>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</si>
  <si>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</si>
  <si>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</si>
  <si>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</si>
  <si>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</si>
  <si>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</si>
  <si>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</si>
  <si>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</si>
  <si>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</si>
  <si>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</si>
  <si>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</si>
  <si>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</si>
  <si>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</si>
  <si>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</si>
  <si>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</si>
  <si>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</si>
  <si>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</si>
  <si>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</si>
  <si>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</si>
  <si>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</si>
  <si>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</si>
  <si>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</si>
  <si>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</si>
  <si>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</si>
  <si>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</si>
  <si>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</si>
  <si>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</si>
  <si>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</si>
  <si>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</si>
  <si>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</si>
  <si>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</si>
  <si>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</si>
  <si>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</si>
  <si>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</si>
  <si>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</si>
  <si>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</si>
  <si>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</si>
  <si>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</si>
  <si>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</si>
  <si>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</si>
  <si>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</si>
  <si>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</si>
  <si>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</si>
  <si>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</si>
  <si>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</si>
  <si>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</si>
  <si>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</si>
  <si>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</si>
  <si>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</si>
  <si>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</si>
  <si>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</si>
  <si>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</si>
  <si>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</si>
  <si>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</si>
  <si>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</si>
  <si>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</si>
  <si>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</si>
  <si>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</si>
  <si>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</si>
  <si>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</si>
  <si>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</si>
  <si>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</si>
  <si>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</si>
  <si>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</si>
  <si>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</si>
  <si>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</si>
  <si>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</si>
  <si>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</si>
  <si>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</si>
  <si>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</si>
  <si>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</si>
  <si>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</si>
  <si>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</si>
  <si>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</si>
  <si>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</si>
  <si>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</si>
  <si>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</si>
  <si>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</si>
  <si>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</si>
  <si>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</si>
  <si>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</si>
  <si>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</si>
  <si>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</si>
  <si>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</si>
  <si>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</si>
  <si>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</si>
  <si>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</si>
  <si>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</si>
  <si>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</si>
  <si>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</si>
  <si>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</si>
  <si>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</si>
  <si>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</si>
  <si>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</si>
  <si>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</si>
  <si>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</si>
  <si>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</si>
  <si>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</si>
  <si>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</si>
  <si>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</si>
  <si>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</si>
  <si>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</si>
  <si>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</si>
  <si>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</si>
  <si>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</si>
  <si>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</si>
  <si>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</si>
  <si>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</si>
  <si>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</si>
  <si>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</si>
  <si>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</si>
  <si>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</si>
  <si>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</si>
  <si>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</si>
  <si>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</si>
  <si>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</si>
  <si>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</si>
  <si>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</si>
  <si>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</si>
  <si>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</si>
  <si>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</si>
  <si>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</si>
  <si>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</si>
  <si>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</si>
  <si>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</si>
  <si>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</si>
  <si>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</si>
  <si>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</si>
  <si>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</si>
  <si>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</si>
  <si>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</si>
  <si>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</si>
  <si>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</si>
  <si>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</si>
  <si>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</si>
  <si>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</si>
  <si>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</si>
  <si>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</si>
  <si>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</si>
  <si>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</si>
  <si>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</si>
  <si>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</si>
  <si>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</si>
  <si>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</si>
  <si>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</si>
  <si>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</si>
  <si>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</si>
  <si>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</si>
  <si>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</si>
  <si>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</si>
  <si>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</si>
  <si>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</si>
  <si>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</si>
  <si>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</si>
  <si>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</si>
  <si>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</si>
  <si>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</si>
  <si>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</si>
  <si>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</si>
  <si>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</si>
  <si>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</si>
  <si>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</si>
  <si>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</si>
  <si>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</si>
  <si>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</si>
  <si>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</si>
  <si>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</si>
  <si>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</si>
  <si>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</si>
  <si>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</si>
  <si>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</si>
  <si>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</si>
  <si>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</si>
  <si>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</si>
  <si>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</si>
  <si>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</si>
  <si>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</si>
  <si>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</si>
  <si>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</si>
  <si>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</si>
  <si>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</si>
  <si>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</si>
  <si>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</si>
  <si>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</si>
  <si>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</si>
  <si>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</si>
  <si>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</si>
  <si>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</si>
  <si>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</si>
  <si>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</si>
  <si>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</si>
  <si>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</si>
  <si>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</si>
  <si>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</si>
  <si>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</si>
  <si>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</si>
  <si>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</si>
  <si>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</si>
  <si>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</si>
  <si>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</si>
  <si>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</si>
  <si>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</si>
  <si>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</si>
  <si>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</si>
  <si>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</si>
  <si>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</si>
  <si>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</si>
  <si>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</si>
  <si>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</si>
  <si>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</si>
  <si>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</si>
  <si>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</si>
  <si>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</si>
  <si>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</si>
  <si>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</si>
  <si>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</si>
  <si>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</si>
  <si>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</si>
  <si>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</si>
  <si>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</si>
  <si>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</si>
  <si>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</si>
  <si>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</si>
  <si>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</si>
  <si>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</si>
  <si>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</si>
  <si>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</si>
  <si>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</si>
  <si>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</si>
  <si>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</si>
  <si>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</si>
  <si>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</si>
  <si>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</si>
  <si>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</si>
  <si>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</si>
  <si>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</si>
  <si>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</si>
  <si>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</si>
  <si>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</si>
  <si>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</si>
  <si>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</si>
  <si>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</si>
  <si>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</si>
  <si>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</si>
  <si>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</si>
  <si>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</si>
  <si>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</si>
  <si>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</si>
  <si>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</si>
  <si>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</si>
  <si>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</si>
  <si>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</si>
  <si>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</si>
  <si>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</si>
  <si>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</si>
  <si>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</si>
  <si>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</si>
  <si>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</si>
  <si>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</si>
  <si>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</si>
  <si>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</si>
  <si>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</si>
  <si>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</si>
  <si>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</si>
  <si>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</si>
  <si>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</si>
  <si>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</si>
  <si>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</si>
  <si>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</si>
  <si>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</si>
  <si>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</si>
  <si>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</si>
  <si>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</si>
  <si>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</si>
  <si>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</si>
  <si>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</si>
  <si>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</si>
  <si>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</si>
  <si>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</si>
  <si>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</si>
  <si>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</si>
  <si>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</si>
  <si>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</si>
  <si>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</si>
  <si>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</si>
  <si>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</si>
  <si>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</si>
  <si>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</si>
  <si>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</si>
  <si>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</si>
  <si>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</si>
  <si>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</si>
  <si>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</si>
  <si>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</si>
  <si>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</si>
  <si>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</si>
  <si>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</si>
  <si>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</si>
  <si>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</si>
  <si>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</si>
  <si>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</si>
  <si>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</si>
  <si>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</si>
  <si>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</si>
  <si>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</si>
  <si>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</si>
  <si>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</si>
  <si>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</si>
  <si>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</si>
  <si>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</si>
  <si>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</si>
  <si>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</si>
  <si>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</si>
  <si>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</si>
  <si>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</si>
  <si>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</si>
  <si>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</si>
  <si>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</si>
  <si>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</si>
  <si>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</si>
  <si>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</si>
  <si>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</si>
  <si>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</si>
  <si>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</si>
  <si>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</si>
  <si>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</si>
  <si>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</si>
  <si>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</si>
  <si>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</si>
  <si>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</si>
  <si>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</si>
  <si>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</si>
  <si>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</si>
  <si>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</si>
  <si>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</si>
  <si>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</si>
  <si>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</si>
  <si>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</si>
  <si>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</si>
  <si>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</si>
  <si>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</si>
  <si>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</si>
  <si>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</si>
  <si>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</si>
  <si>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</si>
  <si>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</si>
  <si>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</si>
  <si>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</si>
  <si>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</si>
  <si>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</si>
  <si>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</si>
  <si>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</si>
  <si>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</si>
  <si>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</si>
  <si>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</si>
  <si>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</si>
  <si>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</si>
  <si>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</si>
  <si>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</si>
  <si>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</si>
  <si>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</si>
  <si>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</si>
  <si>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</si>
  <si>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</si>
  <si>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</si>
  <si>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</si>
  <si>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</si>
  <si>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</si>
  <si>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</si>
  <si>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</si>
  <si>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</si>
  <si>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</si>
  <si>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</si>
  <si>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</si>
  <si>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</si>
  <si>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</si>
  <si>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</si>
  <si>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</si>
  <si>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</si>
  <si>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</si>
  <si>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</si>
  <si>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</si>
  <si>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</si>
  <si>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</si>
  <si>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</si>
  <si>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</si>
  <si>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</si>
  <si>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</si>
  <si>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</si>
  <si>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</si>
  <si>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</si>
  <si>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</si>
  <si>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</si>
  <si>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</si>
  <si>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</si>
  <si>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</si>
  <si>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</si>
  <si>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</si>
  <si>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</si>
  <si>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</si>
  <si>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</si>
  <si>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</si>
  <si>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</si>
  <si>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</si>
  <si>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</si>
  <si>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</si>
  <si>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</si>
  <si>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</si>
  <si>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</si>
  <si>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</si>
  <si>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</si>
  <si>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</si>
  <si>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</si>
  <si>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</si>
  <si>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</si>
  <si>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</si>
  <si>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</si>
  <si>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</si>
  <si>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</si>
  <si>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</si>
  <si>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</si>
  <si>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</si>
  <si>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</si>
  <si>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</si>
  <si>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</si>
  <si>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</si>
  <si>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</si>
  <si>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</si>
  <si>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</si>
  <si>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</si>
  <si>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</si>
  <si>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</si>
  <si>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</si>
  <si>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</si>
  <si>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</si>
  <si>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</si>
  <si>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</si>
  <si>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</si>
  <si>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</si>
  <si>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</si>
  <si>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</si>
  <si>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</si>
  <si>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</si>
  <si>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</si>
  <si>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</si>
  <si>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</si>
  <si>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</si>
  <si>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</si>
  <si>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</si>
  <si>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</si>
  <si>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</si>
  <si>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</si>
  <si>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</si>
  <si>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</si>
  <si>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</si>
  <si>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</si>
  <si>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</si>
  <si>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</si>
  <si>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</si>
  <si>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</si>
  <si>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</si>
  <si>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</si>
  <si>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</si>
  <si>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</si>
  <si>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</si>
  <si>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</si>
  <si>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</si>
  <si>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</si>
  <si>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</si>
  <si>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</si>
  <si>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</si>
  <si>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</si>
  <si>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</si>
  <si>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</si>
  <si>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</si>
  <si>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</si>
  <si>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</si>
  <si>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</si>
  <si>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</si>
  <si>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</si>
  <si>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</si>
  <si>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</si>
  <si>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</si>
  <si>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</si>
  <si>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</si>
  <si>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</si>
  <si>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</si>
  <si>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</si>
  <si>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</si>
  <si>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</si>
  <si>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</si>
  <si>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</si>
  <si>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</si>
  <si>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</si>
  <si>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</si>
  <si>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</si>
  <si>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</si>
  <si>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</si>
  <si>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</si>
  <si>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</si>
  <si>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</si>
  <si>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</si>
  <si>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</si>
  <si>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</si>
  <si>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</si>
  <si>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</si>
  <si>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Partizánska cesta 3501/71</t>
  </si>
  <si>
    <t>Kukuričná 13</t>
  </si>
  <si>
    <t>Martin Kopejtko</t>
  </si>
  <si>
    <t>Pavol Krejčí</t>
  </si>
  <si>
    <t>30865930</t>
  </si>
  <si>
    <t>Slovenský zväz malého futbalu</t>
  </si>
  <si>
    <t>821 03</t>
  </si>
  <si>
    <t>www.malyfutbal.sk</t>
  </si>
  <si>
    <t>peter.kralik@malyfutbal.sk</t>
  </si>
  <si>
    <t>Peter Králik</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</si>
  <si>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</si>
  <si>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</si>
  <si>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</si>
  <si>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</si>
  <si>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</si>
  <si>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</si>
  <si>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</si>
  <si>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</si>
  <si>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</si>
  <si>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</si>
  <si>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</si>
  <si>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</si>
  <si>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</si>
  <si>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</si>
  <si>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</si>
  <si>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</si>
  <si>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</si>
  <si>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</si>
  <si>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</si>
  <si>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</si>
  <si>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</si>
  <si>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</si>
  <si>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</si>
  <si>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</si>
  <si>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</si>
  <si>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</si>
  <si>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</si>
  <si>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</si>
  <si>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</si>
  <si>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</si>
  <si>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</si>
  <si>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</si>
  <si>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</si>
  <si>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</si>
  <si>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</si>
  <si>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</si>
  <si>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</si>
  <si>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</si>
  <si>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</si>
  <si>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</si>
  <si>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</si>
  <si>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</si>
  <si>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</si>
  <si>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</si>
  <si>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</si>
  <si>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</si>
  <si>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</si>
  <si>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</si>
  <si>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</si>
  <si>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</si>
  <si>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</si>
  <si>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</si>
  <si>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</si>
  <si>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</si>
  <si>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</si>
  <si>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</si>
  <si>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</si>
  <si>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</si>
  <si>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</si>
  <si>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</si>
  <si>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</si>
  <si>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</si>
  <si>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</si>
  <si>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</si>
  <si>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</si>
  <si>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</si>
  <si>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</si>
  <si>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</si>
  <si>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</si>
  <si>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</si>
  <si>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</si>
  <si>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</si>
  <si>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</si>
  <si>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</si>
  <si>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</si>
  <si>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</si>
  <si>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</si>
  <si>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</si>
  <si>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</si>
  <si>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</si>
  <si>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</si>
  <si>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</si>
  <si>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</si>
  <si>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</si>
  <si>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</si>
  <si>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</si>
  <si>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</si>
  <si>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</si>
  <si>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</si>
  <si>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</si>
  <si>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</si>
  <si>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</si>
  <si>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</si>
  <si>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</si>
  <si>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</si>
  <si>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</si>
  <si>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</si>
  <si>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</si>
  <si>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</si>
  <si>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</si>
  <si>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</si>
  <si>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</si>
  <si>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</si>
  <si>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</si>
  <si>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</si>
  <si>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</si>
  <si>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</si>
  <si>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</si>
  <si>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</si>
  <si>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</si>
  <si>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</si>
  <si>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</si>
  <si>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</si>
  <si>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</si>
  <si>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</si>
  <si>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</si>
  <si>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</si>
  <si>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</si>
  <si>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</si>
  <si>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</si>
  <si>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</si>
  <si>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</si>
  <si>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</si>
  <si>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</si>
  <si>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</si>
  <si>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</si>
  <si>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</si>
  <si>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</si>
  <si>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</si>
  <si>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</si>
  <si>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</si>
  <si>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</si>
  <si>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</si>
  <si>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</si>
  <si>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</si>
  <si>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</si>
  <si>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</si>
  <si>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</si>
  <si>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</si>
  <si>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</si>
  <si>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</si>
  <si>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</si>
  <si>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</si>
  <si>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</si>
  <si>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</si>
  <si>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</si>
  <si>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</si>
  <si>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</si>
  <si>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</si>
  <si>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</si>
  <si>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</si>
  <si>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</si>
  <si>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</si>
  <si>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</si>
  <si>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</si>
  <si>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</si>
  <si>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</si>
  <si>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</si>
  <si>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</si>
  <si>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</si>
  <si>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</si>
  <si>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</si>
  <si>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</si>
  <si>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</si>
  <si>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</si>
  <si>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</si>
  <si>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</si>
  <si>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</si>
  <si>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</si>
  <si>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</si>
  <si>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</si>
  <si>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</si>
  <si>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</si>
  <si>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</si>
  <si>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</si>
  <si>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</si>
  <si>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</si>
  <si>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</si>
  <si>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</si>
  <si>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</si>
  <si>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</si>
  <si>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</si>
  <si>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</si>
  <si>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</si>
  <si>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</si>
  <si>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</si>
  <si>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</si>
  <si>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</si>
  <si>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</si>
  <si>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</si>
  <si>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</si>
  <si>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</si>
  <si>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</si>
  <si>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</si>
  <si>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</si>
  <si>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</si>
  <si>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</si>
  <si>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</si>
  <si>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</si>
  <si>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</si>
  <si>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</si>
  <si>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</si>
  <si>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</si>
  <si>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</si>
  <si>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</si>
  <si>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Makovického 6/2</t>
  </si>
  <si>
    <t>Dagmar Petrová</t>
  </si>
  <si>
    <t>new.satkd.sk</t>
  </si>
  <si>
    <t>Tomáš Kovács</t>
  </si>
  <si>
    <t>Prezident, viceprezident</t>
  </si>
  <si>
    <t>Silvia Ruščinová</t>
  </si>
  <si>
    <t>Slovenská Muaythai asociácia</t>
  </si>
  <si>
    <t xml:space="preserve">office@smta.sk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</si>
  <si>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</si>
  <si>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</si>
  <si>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</si>
  <si>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</si>
  <si>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</si>
  <si>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</si>
  <si>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</si>
  <si>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</si>
  <si>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</si>
  <si>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</si>
  <si>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</si>
  <si>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</si>
  <si>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</si>
  <si>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</si>
  <si>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</si>
  <si>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</si>
  <si>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</si>
  <si>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</si>
  <si>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</si>
  <si>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</si>
  <si>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</si>
  <si>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</si>
  <si>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</si>
  <si>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</si>
  <si>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</si>
  <si>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</si>
  <si>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</si>
  <si>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</si>
  <si>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</si>
  <si>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</si>
  <si>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</si>
  <si>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</si>
  <si>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</si>
  <si>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Sophia Kanátová</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</si>
  <si>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</si>
  <si>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</si>
  <si>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</si>
  <si>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</si>
  <si>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</si>
  <si>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</si>
  <si>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</si>
  <si>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</si>
  <si>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</si>
  <si>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</si>
  <si>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</si>
  <si>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</si>
  <si>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</si>
  <si>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</si>
  <si>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</si>
  <si>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</si>
  <si>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</si>
  <si>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Inovatívne formy vzdelávania na hodinách telesnej a športovej výchovy na I. stupni základných škôl ("moduly")</t>
  </si>
  <si>
    <t>42254388</t>
  </si>
  <si>
    <t>Deaflympijský výbor Slovenska</t>
  </si>
  <si>
    <t>Blumentálska 2735/24</t>
  </si>
  <si>
    <t>www.deaflympic.sk</t>
  </si>
  <si>
    <t>office@deaflympic.sk</t>
  </si>
  <si>
    <t>Peter Birka</t>
  </si>
  <si>
    <t>Milena Fabšičová</t>
  </si>
  <si>
    <t>50642804</t>
  </si>
  <si>
    <t>iCompete Natural Slovakia</t>
  </si>
  <si>
    <t>Jesenského 71</t>
  </si>
  <si>
    <t>Zvolen</t>
  </si>
  <si>
    <t>960 01</t>
  </si>
  <si>
    <t>www.icn.sk</t>
  </si>
  <si>
    <t>icn@icn.sk</t>
  </si>
  <si>
    <t>René Tomášek</t>
  </si>
  <si>
    <t>42269423</t>
  </si>
  <si>
    <t>MAMMAL - Slovenský zväz MMA</t>
  </si>
  <si>
    <t>Židovská 298/19</t>
  </si>
  <si>
    <t>811 01</t>
  </si>
  <si>
    <t>www.mammal.sk</t>
  </si>
  <si>
    <t>info@mammal.sk; marek.herda@mammal.sk</t>
  </si>
  <si>
    <t>Marek Herda</t>
  </si>
  <si>
    <t>Jana Gurová</t>
  </si>
  <si>
    <t>00595209</t>
  </si>
  <si>
    <t>Maratónsky klub Košice</t>
  </si>
  <si>
    <t>Hroncova 2</t>
  </si>
  <si>
    <t>www.kosicemarathon.com</t>
  </si>
  <si>
    <t>klub@kosicemarathon.com</t>
  </si>
  <si>
    <t>Ján Sudzina</t>
  </si>
  <si>
    <t>50897152</t>
  </si>
  <si>
    <t>Slovenská Asociácia Bandy, skrátený názov SAB</t>
  </si>
  <si>
    <t>Trenčianske Teplice 611/2</t>
  </si>
  <si>
    <t>Trenčianske Teplice</t>
  </si>
  <si>
    <t>914 51</t>
  </si>
  <si>
    <t>www.slovakbandy.sk</t>
  </si>
  <si>
    <t>slovakbandy@gmail.com</t>
  </si>
  <si>
    <t>Lukáš Vepy</t>
  </si>
  <si>
    <t>Ľudovít Vepy</t>
  </si>
  <si>
    <t>30810108</t>
  </si>
  <si>
    <t>Slovenská Asociácia Dynamickej Streľby</t>
  </si>
  <si>
    <t>Skautská 2</t>
  </si>
  <si>
    <t>www.sads.sk</t>
  </si>
  <si>
    <t>prezident@sads.sk</t>
  </si>
  <si>
    <t>Bystrík Zachar</t>
  </si>
  <si>
    <t>sekretariat@safkst.sk</t>
  </si>
  <si>
    <t>45009660</t>
  </si>
  <si>
    <t>Slovenská asociácia naturálnej kulturistiky</t>
  </si>
  <si>
    <t>Štefániková 3509/20</t>
  </si>
  <si>
    <t>Michalovce</t>
  </si>
  <si>
    <t>071 01</t>
  </si>
  <si>
    <t>www.sank.sk</t>
  </si>
  <si>
    <t>rigosank@gmail.com</t>
  </si>
  <si>
    <t>Viliam Rigo</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</si>
  <si>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</si>
  <si>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</si>
  <si>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</si>
  <si>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</si>
  <si>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</si>
  <si>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</si>
  <si>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</si>
  <si>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</si>
  <si>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</si>
  <si>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</si>
  <si>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</si>
  <si>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www.karate-slovakia.sk</t>
  </si>
  <si>
    <t>info@karate-slovakia.sk</t>
  </si>
  <si>
    <t>Daniel Baran</t>
  </si>
  <si>
    <t>42361885</t>
  </si>
  <si>
    <t>Slovenská footgolfová asociácia</t>
  </si>
  <si>
    <t>Medveďovej 13</t>
  </si>
  <si>
    <t>851 04</t>
  </si>
  <si>
    <t>www.sfga.sk</t>
  </si>
  <si>
    <t>info@sfga.sk</t>
  </si>
  <si>
    <t>Viliam Nemčko</t>
  </si>
  <si>
    <t>Tomáš Bartko</t>
  </si>
  <si>
    <t>00603091</t>
  </si>
  <si>
    <t>Slovenská hokejbalová únia</t>
  </si>
  <si>
    <t>www.hokejbal.sk</t>
  </si>
  <si>
    <t>hokejbal@hokejbal.sk</t>
  </si>
  <si>
    <t>Miroslav Dragun</t>
  </si>
  <si>
    <t xml:space="preserve">Generálny sekretár </t>
  </si>
  <si>
    <t>36075809</t>
  </si>
  <si>
    <t>Slovenská lukostrelecká asociácia 3D</t>
  </si>
  <si>
    <t>Trnovec nad Váhom 1040</t>
  </si>
  <si>
    <t xml:space="preserve">Trnovec nad Váhom  </t>
  </si>
  <si>
    <t>825 71</t>
  </si>
  <si>
    <t>www.archery3d.sk</t>
  </si>
  <si>
    <t>info@archery3d.sk</t>
  </si>
  <si>
    <t>Peter Málek</t>
  </si>
  <si>
    <t>30806887</t>
  </si>
  <si>
    <t>Slovenská nohejbalová asociácia</t>
  </si>
  <si>
    <t>www.nohejbalsk.com</t>
  </si>
  <si>
    <t>nohejbal.sna@gmail.com</t>
  </si>
  <si>
    <t>Miroslav Kováč</t>
  </si>
  <si>
    <t>Gábor Asványi; Patrik Hrbek</t>
  </si>
  <si>
    <t>421903584992; 421911090490</t>
  </si>
  <si>
    <t>Ján Riapoš; Maroš Čambal</t>
  </si>
  <si>
    <t>421905788436; 421257789713</t>
  </si>
  <si>
    <t>Martin Mydlík</t>
  </si>
  <si>
    <t>Slovenský zväz Judo</t>
  </si>
  <si>
    <t>Slovenský Zväz Karate</t>
  </si>
  <si>
    <t>37938941</t>
  </si>
  <si>
    <t>Slovenský zväz Taekwon-Do ITF</t>
  </si>
  <si>
    <t>Staré Grunty 3553/9A</t>
  </si>
  <si>
    <t>841 05</t>
  </si>
  <si>
    <t>www.sztkd-itf.sk</t>
  </si>
  <si>
    <t>sztkditf@gmail.com</t>
  </si>
  <si>
    <t>Matej Košalko</t>
  </si>
  <si>
    <t>Ladislav Huňady</t>
  </si>
  <si>
    <t>22665234</t>
  </si>
  <si>
    <t>Slovenský zväz telesne postihnutých športovcov</t>
  </si>
  <si>
    <t>www.sztps.sk</t>
  </si>
  <si>
    <t>tps@sztps.sk</t>
  </si>
  <si>
    <t>Ján Riapoš
Martina Balcová</t>
  </si>
  <si>
    <t>421905788436;
421918940356</t>
  </si>
  <si>
    <t>42132690</t>
  </si>
  <si>
    <t>Zväz slovenského kolieskového korčuľovania</t>
  </si>
  <si>
    <t>Trnavská 3273/37</t>
  </si>
  <si>
    <t>www.slovakskate.sk</t>
  </si>
  <si>
    <t>president@slovakskate.sk</t>
  </si>
  <si>
    <t>Štefan Pjontek</t>
  </si>
  <si>
    <t>30841798</t>
  </si>
  <si>
    <t>Slovenská asociácia zrakovo postihnutých športovcov</t>
  </si>
  <si>
    <t>Rosina 497</t>
  </si>
  <si>
    <t>Rosina</t>
  </si>
  <si>
    <t>013 22</t>
  </si>
  <si>
    <t>www.sazps.sk</t>
  </si>
  <si>
    <t>sazps@sazps.sk</t>
  </si>
  <si>
    <t>Peter Ďuroška</t>
  </si>
  <si>
    <t>SLOVENSKÁ JAZDECKÁ FEDERÁCIA</t>
  </si>
  <si>
    <t>SLOVENSKÝ STRELECKÝ ZVÄZ</t>
  </si>
  <si>
    <t>SLOVENSKÝ ZÁPASNÍCKY ZVÄZ</t>
  </si>
  <si>
    <t>petanque - bežné transfery</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</si>
  <si>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</si>
  <si>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</si>
  <si>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</si>
  <si>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</si>
  <si>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</si>
  <si>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Slovenská asociácia taekwondo WT (SPV)</t>
  </si>
  <si>
    <t>Slovenská golfová asociácia (SPV)</t>
  </si>
  <si>
    <t>Slovenský šachový zväz (SPV)</t>
  </si>
  <si>
    <t>Slovenský veslársky zväz (SPV)</t>
  </si>
  <si>
    <t>Slovenský zväz cyklistiky (SPV)</t>
  </si>
  <si>
    <t>Slovenský Zväz Karate (SPV)</t>
  </si>
  <si>
    <t>Slovenský zväz tanečných športov (SPV)</t>
  </si>
  <si>
    <t>Zväz slovenského lyžovania (SPV)</t>
  </si>
  <si>
    <t>Olympijský odznak všestrannosti</t>
  </si>
  <si>
    <t>Zabezpečenie finále školských športových súťaží (Šamorín 2023) v súťažiach kategórie "A" v basketbale základných škôl</t>
  </si>
  <si>
    <t>Zabezpečenie finále školských športových súťaží (Piešťany 2023) v súťažiach kategórie "A" v basketbale stredných škôl</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</si>
  <si>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</si>
  <si>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</si>
  <si>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Zabezpečenie finále školských športových súťaží (Šamorín 2023) v súťažiach kategórie "A" v plávaní a vodnom póle základných škôl</t>
  </si>
  <si>
    <t>Zabezpečenie finále školských športových súťaží (Šamorín 2023) v súťažiach kategórie "A" vo volejbale základných škôl</t>
  </si>
  <si>
    <t>Zabezpečenie finále školských športových súťaží (Poprad 2023) v súťažiach kategórie "A" vo volejbale stredných škôl</t>
  </si>
  <si>
    <t>Zabezpečenie finále školských športových súťaží (Šamorín 2023) v súťažiach kategórie "A" vo vybíjanej základných škôl</t>
  </si>
  <si>
    <t>Zabezpečenie finále školských športových súťaží (Šamorín 2023) v súťažiach kategórie "A" v atletike základných škôl</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</si>
  <si>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</si>
  <si>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</si>
  <si>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Zabezpečenie finále školských športových súťaží (Šamorín 2023) v súťažiach kategórie "A" v stolnom tenise základných škôl</t>
  </si>
  <si>
    <t>Zabezpečenie školských športových súťaží 2023 v súťažiach kategórie "A" v bedmintone stredných škôl</t>
  </si>
  <si>
    <t>Zabezpečenie finále školských športových súťaží (Trenčín 2023) v súťažiach kategórie "A" vo florbale základných škôl</t>
  </si>
  <si>
    <t>Zabezpečenie školských športových súťaží 2023 v súťažiach kategórie "A" vo florbale  stredných škôl</t>
  </si>
  <si>
    <t>Zabezpečenie školských športových súťaží 2023 v súťažiach kategórie "A" v hádzanej  stredných škôl</t>
  </si>
  <si>
    <t>Medzinárodný maratón mieru</t>
  </si>
  <si>
    <t>Majstrovstvá Európy vo vodnom slalome a kajak crosse U23 a juniorov</t>
  </si>
  <si>
    <t>Atletický míting P-T-S</t>
  </si>
  <si>
    <t>Majstrovstvá sveta v letnom biatlone</t>
  </si>
  <si>
    <t>Medzinárodné cyklistické preteky Okolo Slovenska</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</si>
  <si>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</si>
  <si>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</si>
  <si>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</si>
  <si>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</si>
  <si>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</si>
  <si>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</si>
  <si>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</si>
  <si>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</si>
  <si>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</si>
  <si>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</si>
  <si>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</si>
  <si>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</si>
  <si>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Strehovská Magdaléna</t>
  </si>
  <si>
    <t>Holota Vladimír</t>
  </si>
  <si>
    <t>Horná Ivana</t>
  </si>
  <si>
    <t>Juricová Kristína</t>
  </si>
  <si>
    <t>Láskavá Bianka</t>
  </si>
  <si>
    <t>Novodomská Nelli</t>
  </si>
  <si>
    <t>Ondrušková Tatiana</t>
  </si>
  <si>
    <t>Sagan Martin</t>
  </si>
  <si>
    <t>Soták Ján</t>
  </si>
  <si>
    <t>Tatarka Peter</t>
  </si>
  <si>
    <t>Tichá Aneta</t>
  </si>
  <si>
    <t>Boďová Katarína</t>
  </si>
  <si>
    <t>Briškárová Gabriela</t>
  </si>
  <si>
    <t>Sabbatini Rory</t>
  </si>
  <si>
    <t>Dobrocká Lucia</t>
  </si>
  <si>
    <t>Mokošová Barbora</t>
  </si>
  <si>
    <t>Baláž Samuel</t>
  </si>
  <si>
    <t>Beňuš Matej</t>
  </si>
  <si>
    <t>Botek Adam</t>
  </si>
  <si>
    <t>Bugár Reka</t>
  </si>
  <si>
    <t>Czaniková Tereza</t>
  </si>
  <si>
    <t>Čulenová Dagmar</t>
  </si>
  <si>
    <t>Današ Matej</t>
  </si>
  <si>
    <t>Doktorík Dominik</t>
  </si>
  <si>
    <t>Dorner Milan</t>
  </si>
  <si>
    <t>Gavorová Hana</t>
  </si>
  <si>
    <t>Glejteková Simona</t>
  </si>
  <si>
    <t>Gonšenica Adam</t>
  </si>
  <si>
    <t>Grigar Jakub</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</si>
  <si>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</si>
  <si>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</si>
  <si>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</si>
  <si>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</si>
  <si>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</si>
  <si>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</si>
  <si>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</si>
  <si>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</si>
  <si>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</si>
  <si>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</si>
  <si>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</si>
  <si>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</si>
  <si>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</si>
  <si>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</si>
  <si>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</si>
  <si>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</si>
  <si>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</si>
  <si>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</si>
  <si>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</si>
  <si>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</si>
  <si>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</si>
  <si>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</si>
  <si>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</si>
  <si>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</si>
  <si>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</si>
  <si>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</si>
  <si>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</si>
  <si>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</si>
  <si>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</si>
  <si>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</si>
  <si>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</si>
  <si>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</si>
  <si>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</si>
  <si>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</si>
  <si>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</si>
  <si>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</si>
  <si>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</si>
  <si>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</si>
  <si>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</si>
  <si>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</si>
  <si>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Zalka Csaba</t>
  </si>
  <si>
    <t>Zrutta Michal</t>
  </si>
  <si>
    <t>Kohút Tomáš</t>
  </si>
  <si>
    <t>Svitko Štefan</t>
  </si>
  <si>
    <t>Vaculík Martin</t>
  </si>
  <si>
    <t>Chochlíková Monika</t>
  </si>
  <si>
    <t>Dikács Bence</t>
  </si>
  <si>
    <t>Diky Chiara</t>
  </si>
  <si>
    <t>Folťan Patrik</t>
  </si>
  <si>
    <t>Nagy Richard</t>
  </si>
  <si>
    <t>Podmaníková Andrea</t>
  </si>
  <si>
    <t>Slušná Lilian</t>
  </si>
  <si>
    <t>štafeta - plávanie</t>
  </si>
  <si>
    <t>Trníková Nikoleta</t>
  </si>
  <si>
    <t>Jagerčíková Marianna</t>
  </si>
  <si>
    <t>Kubo Ondrej</t>
  </si>
  <si>
    <t>Kuriačková Ivana</t>
  </si>
  <si>
    <t>štafeta - triatlon</t>
  </si>
  <si>
    <t>Varga Richard</t>
  </si>
  <si>
    <t>Vráblová Margaréta</t>
  </si>
  <si>
    <t>Baluch Matej</t>
  </si>
  <si>
    <t>Forster Viktória</t>
  </si>
  <si>
    <t>Fraňo Peter</t>
  </si>
  <si>
    <t>Gajanová Gabriela</t>
  </si>
  <si>
    <t>Hrašnová Martina</t>
  </si>
  <si>
    <t>Morvay Michal</t>
  </si>
  <si>
    <t>Šula Karel</t>
  </si>
  <si>
    <t>Úradník Miroslav</t>
  </si>
  <si>
    <t>Volko Ján</t>
  </si>
  <si>
    <t>Zapletalová Emma</t>
  </si>
  <si>
    <t>Buršíková Martina</t>
  </si>
  <si>
    <t>Michalková Lujza</t>
  </si>
  <si>
    <t>Baránková Denisa</t>
  </si>
  <si>
    <t>Bošanský Jozef</t>
  </si>
  <si>
    <t>dvojica - terčová lukostreľba mix (dospelí)</t>
  </si>
  <si>
    <t>dvojica - terčová lukostreľba mix (juniori)</t>
  </si>
  <si>
    <t>Málek Peter</t>
  </si>
  <si>
    <t>Blattnerová Tatiana</t>
  </si>
  <si>
    <t>Čuchran Ladislav</t>
  </si>
  <si>
    <t>Kopčík Štefan</t>
  </si>
  <si>
    <t>Kuřeja Marián</t>
  </si>
  <si>
    <t>Laczkó Dušan</t>
  </si>
  <si>
    <t>Malenovský Radoslav</t>
  </si>
  <si>
    <t>Marinov Filip</t>
  </si>
  <si>
    <t>Vadovičová Veronika</t>
  </si>
  <si>
    <t>Balážová Barbora</t>
  </si>
  <si>
    <t>družstvo - dospelí - ženy</t>
  </si>
  <si>
    <t>družstvo - Umax. - muži</t>
  </si>
  <si>
    <t>Kukuľková Tatiana</t>
  </si>
  <si>
    <t>Pištej Ľubomír</t>
  </si>
  <si>
    <t>Wang Yang</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</si>
  <si>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</si>
  <si>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</si>
  <si>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</si>
  <si>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</si>
  <si>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</si>
  <si>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</si>
  <si>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</si>
  <si>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</si>
  <si>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</si>
  <si>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</si>
  <si>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</si>
  <si>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</si>
  <si>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</si>
  <si>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</si>
  <si>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</si>
  <si>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Kostúr Marek</t>
  </si>
  <si>
    <t>Kortišová Emma</t>
  </si>
  <si>
    <t>Kovačócy Marián</t>
  </si>
  <si>
    <t>Ňakatová Zuzana</t>
  </si>
  <si>
    <t>Novotná Kamila</t>
  </si>
  <si>
    <t>Rehák Štefečeková Zuzana</t>
  </si>
  <si>
    <t>Supeková Adela</t>
  </si>
  <si>
    <t>Špotáková Jana</t>
  </si>
  <si>
    <t>Tóth Timotej</t>
  </si>
  <si>
    <t>Tužinský Juraj</t>
  </si>
  <si>
    <t>Varga Erik</t>
  </si>
  <si>
    <t>Zajíčková Adriana</t>
  </si>
  <si>
    <t>družstvo - fleuret (juniori)</t>
  </si>
  <si>
    <t>Behúlová Bianca</t>
  </si>
  <si>
    <t>Benjamín Privara Peter</t>
  </si>
  <si>
    <t>Daubnerová Nikola</t>
  </si>
  <si>
    <t>Naď Peter</t>
  </si>
  <si>
    <t>Polášek Filip</t>
  </si>
  <si>
    <t>Vargová Nina</t>
  </si>
  <si>
    <t>Zelníčková Radka</t>
  </si>
  <si>
    <t>Strečanský Peter</t>
  </si>
  <si>
    <t>Gulaev Akhsarbek</t>
  </si>
  <si>
    <t>Jakšík Adam</t>
  </si>
  <si>
    <t>Makoev Boris</t>
  </si>
  <si>
    <t>Mikécz Robin</t>
  </si>
  <si>
    <t>Molnár Zsuzsanna</t>
  </si>
  <si>
    <t>Salkazanov Tajmuraz</t>
  </si>
  <si>
    <t>Sýkora Jakub</t>
  </si>
  <si>
    <t>Bátovská Fialková Paulína</t>
  </si>
  <si>
    <t>Borgula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</si>
  <si>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</si>
  <si>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</si>
  <si>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</si>
  <si>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</si>
  <si>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</si>
  <si>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</si>
  <si>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</si>
  <si>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</si>
  <si>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</si>
  <si>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Bačíková Alžbeta</t>
  </si>
  <si>
    <t>Baránek Rastislav</t>
  </si>
  <si>
    <t>Hudec Miloš</t>
  </si>
  <si>
    <t>Jenčušová Nora</t>
  </si>
  <si>
    <t>Jurík Martin</t>
  </si>
  <si>
    <t>Kukľa Daniel</t>
  </si>
  <si>
    <t>Kuril Patrik</t>
  </si>
  <si>
    <t>Maniková Dominika</t>
  </si>
  <si>
    <t>Metelka Jozef</t>
  </si>
  <si>
    <t>Oroszová Anna</t>
  </si>
  <si>
    <t>Sagan Peter</t>
  </si>
  <si>
    <t>Strečko Ondrej</t>
  </si>
  <si>
    <t>Svrček Martin</t>
  </si>
  <si>
    <t>Ádam Viktor</t>
  </si>
  <si>
    <t>Fízeľ Márius</t>
  </si>
  <si>
    <t>Maťašeje Benjamín</t>
  </si>
  <si>
    <t>Gyurík Adi</t>
  </si>
  <si>
    <t>Kopúňová Miroslava</t>
  </si>
  <si>
    <t>Kvasnicová Nina</t>
  </si>
  <si>
    <t>Suchánková Ingrida</t>
  </si>
  <si>
    <t>Filipová Alexandra</t>
  </si>
  <si>
    <t>Karlík Marek</t>
  </si>
  <si>
    <t>štafeta - sánkovanie</t>
  </si>
  <si>
    <t>Pirhala "Twister" Oliver</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</si>
  <si>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</si>
  <si>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</si>
  <si>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</si>
  <si>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</si>
  <si>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</si>
  <si>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</si>
  <si>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</si>
  <si>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</si>
  <si>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</si>
  <si>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</si>
  <si>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</si>
  <si>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</si>
  <si>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</si>
  <si>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</si>
  <si>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</si>
  <si>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</si>
  <si>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</si>
  <si>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</si>
  <si>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Jung Marian</t>
  </si>
  <si>
    <t>Cabala Sebastián</t>
  </si>
  <si>
    <t>Hrašková Zuzana</t>
  </si>
  <si>
    <t>Tury Richard</t>
  </si>
  <si>
    <t>France Martin</t>
  </si>
  <si>
    <t>Gašková Vanesa</t>
  </si>
  <si>
    <t>Haraus Miroslav + navádzač</t>
  </si>
  <si>
    <t>Krako Jakub + navádzač</t>
  </si>
  <si>
    <t>Kubačka Marek + navádzač</t>
  </si>
  <si>
    <t>Rexová Alexandra + navádzač</t>
  </si>
  <si>
    <t>Smaržová Petra</t>
  </si>
  <si>
    <t>Vlhová Petra</t>
  </si>
  <si>
    <t>Žampa Adam</t>
  </si>
  <si>
    <t>petanque</t>
  </si>
  <si>
    <t>31771688</t>
  </si>
  <si>
    <t>00896896</t>
  </si>
  <si>
    <t>12664901</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</si>
  <si>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</si>
  <si>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</si>
  <si>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</si>
  <si>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</si>
  <si>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</si>
  <si>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</si>
  <si>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</si>
  <si>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</si>
  <si>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</si>
  <si>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</si>
  <si>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</si>
  <si>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</si>
  <si>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Bátovský Jakub</t>
  </si>
  <si>
    <t>Kurucová Terézia</t>
  </si>
  <si>
    <t>Slezáková Rebecca</t>
  </si>
  <si>
    <t>Arpáš Samuel</t>
  </si>
  <si>
    <t>Jamrichová Renáta</t>
  </si>
  <si>
    <t>Földešiová Viktória</t>
  </si>
  <si>
    <t>Hegedus Réka</t>
  </si>
  <si>
    <t>Pollák Patrik</t>
  </si>
  <si>
    <t>Tománková Lenka</t>
  </si>
  <si>
    <t>Tománková Patrícia</t>
  </si>
  <si>
    <t>Bánoci Jaroslav</t>
  </si>
  <si>
    <t>Drábik Andrej</t>
  </si>
  <si>
    <t>Dučák Marcel</t>
  </si>
  <si>
    <t>Kotuliaková Mariana</t>
  </si>
  <si>
    <t>Pelikánová Lucia</t>
  </si>
  <si>
    <t>Reguli Jakub</t>
  </si>
  <si>
    <t>Sedilek Branislav</t>
  </si>
  <si>
    <t>Macura Vladimír</t>
  </si>
  <si>
    <t>Viktorínová Natália</t>
  </si>
  <si>
    <t>Plnenie úloh verejného záujmu v športe - rozvoj športu</t>
  </si>
  <si>
    <t>Plnenie úloh verejného záujmu v športe - podpora a rozvoj športu mládeže v boxe</t>
  </si>
  <si>
    <t>Plnenie úloh verejného záujmu v športe - podpora a rozvoj športu mládeže v plávaní</t>
  </si>
  <si>
    <t>Plnenie úloh verejného záujmu v športe - podpora a rozvoj športu mládeže v gymnastike</t>
  </si>
  <si>
    <t>Plnenie úloh verejného záujmu v športe - podpora a rozvoj športu mládeže v kanoistike</t>
  </si>
  <si>
    <t>zabezpečenie účasti športovej reprezentácie SR na 20. Zimnej Deaflympiáde 2024 v Ankare</t>
  </si>
  <si>
    <t>Príspevok na zabezpečenie prevádzky Slovenského olympijského a športového múzea</t>
  </si>
  <si>
    <t>zabezpečenie účasti športovej reprezentácie SR na Zimných olympijských hrách mládeže v Gangwon 2024</t>
  </si>
  <si>
    <t>odmena trénerovi Daniel Obročník</t>
  </si>
  <si>
    <t>odmena trénerke Michaela Končeková</t>
  </si>
  <si>
    <t>odmena trénerovi Tibor Hlavačka</t>
  </si>
  <si>
    <t>odmena trénerovi Dávid Vyletel</t>
  </si>
  <si>
    <t>odmena trénerovi Pavol Hlavačka</t>
  </si>
  <si>
    <t>odmena trénerovi Svätoslav Todorov</t>
  </si>
  <si>
    <t>odmena trénerovi Roman Bielik</t>
  </si>
  <si>
    <t>odmena trénerovi Andrej Horný</t>
  </si>
  <si>
    <t>odmena trénerovi Eugen Honti</t>
  </si>
  <si>
    <t>odmena trénerovi Juraj Tarr</t>
  </si>
  <si>
    <t>odmena trénerovi Patrik Gajarský</t>
  </si>
  <si>
    <t>odmena trénerovi Jozef Martikán</t>
  </si>
  <si>
    <t>odmena trénerovi Radoslav Štaffen</t>
  </si>
  <si>
    <t>odmena trénerovi Ján Šajbidor</t>
  </si>
  <si>
    <t>odmena trénerovi Peter Mráz</t>
  </si>
  <si>
    <t>odmena trénerovi Vladimír Chrapčiak</t>
  </si>
  <si>
    <t>odmena trénerovi Juraj Ontko</t>
  </si>
  <si>
    <t>odmena trénerovi Peter Murcko</t>
  </si>
  <si>
    <t>odmena trénerovi Martin Stanovský</t>
  </si>
  <si>
    <t>odmena trénerovi Pavol Ostrovský</t>
  </si>
  <si>
    <t>odmena trénerovi Patrik Perun</t>
  </si>
  <si>
    <t>odmena trénerovi Ján Sedlák</t>
  </si>
  <si>
    <t>odmena trénerovi Lukáš Kotala</t>
  </si>
  <si>
    <t>odmena trénerovi Roman Petrík</t>
  </si>
  <si>
    <t>odmena trénerovi Martin Makovník</t>
  </si>
  <si>
    <t>odmena trénerovi Dalibor Jahoda</t>
  </si>
  <si>
    <t>odmena trénerovi Juraj Sedlák</t>
  </si>
  <si>
    <t>odmena trénerovi Róbert Gašparetz</t>
  </si>
  <si>
    <t>odmena trénerovi Martin Záthurecký</t>
  </si>
  <si>
    <t>odmena trénerovi Ján Matúš</t>
  </si>
  <si>
    <t>odmena trénerovi Petr Lajkep</t>
  </si>
  <si>
    <t>odmena trénerovi Jozef Blaško</t>
  </si>
  <si>
    <t>odmena trénerovi Michal Lukačovič</t>
  </si>
  <si>
    <t>odmena trénerovi Juraj Dulík</t>
  </si>
  <si>
    <t>odmena trénerovi Marek Hrehorčík</t>
  </si>
  <si>
    <t>odmena trénerovi Richard Medyla</t>
  </si>
  <si>
    <t>odmena trénerovi Peter Strečanský</t>
  </si>
  <si>
    <t>odmena trénerke Jana Daubnerová</t>
  </si>
  <si>
    <t>odmena trénerovi Ján Gregor</t>
  </si>
  <si>
    <t>odmena trénerovi Jozef Tománek</t>
  </si>
  <si>
    <t>odmena trénerovi Peter Baďura</t>
  </si>
  <si>
    <t>odmena trénerke Monika Višňovská</t>
  </si>
  <si>
    <t>odmena trénerovi Miroslav Ďuďák</t>
  </si>
  <si>
    <t>odmena trénerovi Daniel Kvasnica</t>
  </si>
  <si>
    <t>odmena trénerovi Klaudio Farmadín</t>
  </si>
  <si>
    <t>odmena trénerovi Miroslav Ševčík</t>
  </si>
  <si>
    <t>odmena trénerovi Rudolf Lukáč</t>
  </si>
  <si>
    <t>Slovenský kolkársky zväz</t>
  </si>
  <si>
    <t>Štúrova 1158/22</t>
  </si>
  <si>
    <t>www.kolky.sk</t>
  </si>
  <si>
    <t>sekretariat@kolky.sk</t>
  </si>
  <si>
    <t>Štefan Kočan</t>
  </si>
  <si>
    <t>Eva Ondrejkovičová</t>
  </si>
  <si>
    <t>Slovenský zväz rádioamatérov</t>
  </si>
  <si>
    <t>Mlynská 4</t>
  </si>
  <si>
    <t>Stupava</t>
  </si>
  <si>
    <t>900 31</t>
  </si>
  <si>
    <t>www.hamradio.sk</t>
  </si>
  <si>
    <t>szr@szr.sk</t>
  </si>
  <si>
    <t>Roman Kudláč</t>
  </si>
  <si>
    <t>Zväz vodáctva a raftingu Slovenskej republiky</t>
  </si>
  <si>
    <t>Dunajská 8</t>
  </si>
  <si>
    <t xml:space="preserve">811 08 </t>
  </si>
  <si>
    <t>www.zvazraftingu.sk</t>
  </si>
  <si>
    <t>zvazraftingu@gmail.com</t>
  </si>
  <si>
    <t>Radoslav Orokocký</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</si>
  <si>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</si>
  <si>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</si>
  <si>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</si>
  <si>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</si>
  <si>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SK94 8180 0000 0070 0006 3759</t>
  </si>
  <si>
    <t>026 03 - Národné športové projekty</t>
  </si>
  <si>
    <t>V3</t>
  </si>
  <si>
    <t>Slovenská univerzitná hokejová asociácia</t>
  </si>
  <si>
    <t>52033431</t>
  </si>
  <si>
    <t>Považská 1706/35</t>
  </si>
  <si>
    <t>Trenčín</t>
  </si>
  <si>
    <t>911 01</t>
  </si>
  <si>
    <t>www.euhl.eu</t>
  </si>
  <si>
    <t>lsekeras@euhl.eu</t>
  </si>
  <si>
    <t>Ľubomír Sekeráš</t>
  </si>
  <si>
    <t>47845660</t>
  </si>
  <si>
    <t xml:space="preserve">dobudovanie Košickej futbalovej arény </t>
  </si>
  <si>
    <t>Majstrovstvá Európy v biatlone 2024 Osrblie</t>
  </si>
  <si>
    <t>zabezpečenie účasti športovej reprezentácie SR na Svetových hrách World Abilitysport 2023 v Nakhon Ratchasima</t>
  </si>
  <si>
    <t>Beňuš Matej - kapitálové výdavky</t>
  </si>
  <si>
    <t>Botek Adam - kapitálové výdavky</t>
  </si>
  <si>
    <t>Grigar Jakub - kapitálové výdavky</t>
  </si>
  <si>
    <t>Paňková Zuzana - kapitálové výdavky</t>
  </si>
  <si>
    <t>Vlček Erik - kapitálové výdavky</t>
  </si>
  <si>
    <t>Jány Patrik - kapitálové výdavky</t>
  </si>
  <si>
    <t>Kuril Patrik - kapitálové výdavky</t>
  </si>
  <si>
    <t>Pollák Patrik - kapitálové výdavky</t>
  </si>
  <si>
    <t>Rexová Alexandra + navádzač - kapitálové výdavky</t>
  </si>
  <si>
    <t>Košická Futbalová Aréna a. s.</t>
  </si>
  <si>
    <t>akciová spoločnosť</t>
  </si>
  <si>
    <t>Pri prachárni 13</t>
  </si>
  <si>
    <t>Košice – mestská časť Juh</t>
  </si>
  <si>
    <t>www.kosickafutbalovaarena.sk</t>
  </si>
  <si>
    <t>office@kosickafutbalovaarena.sk</t>
  </si>
  <si>
    <t>Marcel Gibóda, Stanislav Petráš</t>
  </si>
  <si>
    <t>predseda predstavenstva, člen predstavenstva</t>
  </si>
  <si>
    <t>Martin Lukáč</t>
  </si>
  <si>
    <t>Ján Germánus</t>
  </si>
  <si>
    <t>Michal Ondruš</t>
  </si>
  <si>
    <t>Lermontova 3</t>
  </si>
  <si>
    <t>Róbert Kajánek</t>
  </si>
  <si>
    <t>Attila Érsek</t>
  </si>
  <si>
    <t>a - softbal - bežné transfery</t>
  </si>
  <si>
    <t>230007</t>
  </si>
  <si>
    <t>23186</t>
  </si>
  <si>
    <t>Štartovné na turnaj U18 WECh 2023</t>
  </si>
  <si>
    <t>CHE428013299</t>
  </si>
  <si>
    <t>WBSC EUROPE</t>
  </si>
  <si>
    <t>230008</t>
  </si>
  <si>
    <t>2023-01</t>
  </si>
  <si>
    <t>Zmluva SSA za 1/2023</t>
  </si>
  <si>
    <t>34720341</t>
  </si>
  <si>
    <t>Bunta František</t>
  </si>
  <si>
    <t>2320š002</t>
  </si>
  <si>
    <t>2320002</t>
  </si>
  <si>
    <t>Jednanie so zástupcami WBSC Europe, Českou softballovou asociáciou 13.01.2023-cestovné náhrady</t>
  </si>
  <si>
    <t>2320š004</t>
  </si>
  <si>
    <t>2320004</t>
  </si>
  <si>
    <t>Sústredenie mužov Praha, 4.-5.2.2023/cestovné náhrady 1 osoba/tréner</t>
  </si>
  <si>
    <t>Toka Tomáš</t>
  </si>
  <si>
    <t>B022023</t>
  </si>
  <si>
    <t>022023</t>
  </si>
  <si>
    <t>záloha na kongres Belehrad/SRB ,9.-12.2.2023/pobytové náklady 1 osoba</t>
  </si>
  <si>
    <t>2320š003</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</si>
  <si>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</si>
  <si>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</si>
  <si>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</si>
  <si>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</si>
  <si>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</si>
  <si>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</si>
  <si>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230009</t>
  </si>
  <si>
    <t>8322178997</t>
  </si>
  <si>
    <t>Mobilinternet za obdobie 8.1.-7.2.2023</t>
  </si>
  <si>
    <t>35763469</t>
  </si>
  <si>
    <t>Slovak Telekom,a.s.</t>
  </si>
  <si>
    <t>230010</t>
  </si>
  <si>
    <t>050230080</t>
  </si>
  <si>
    <t>Spotreba energie  v priestoroch podľa Zmluvy za mesiac marec 2023</t>
  </si>
  <si>
    <t>35862289</t>
  </si>
  <si>
    <t xml:space="preserve">Dom športu s.r.o. </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</si>
  <si>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</si>
  <si>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</si>
  <si>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</si>
  <si>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</si>
  <si>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</si>
  <si>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</si>
  <si>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</si>
  <si>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</si>
  <si>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</si>
  <si>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</si>
  <si>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</si>
  <si>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</si>
  <si>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</si>
  <si>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</si>
  <si>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</si>
  <si>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</si>
  <si>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</si>
  <si>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</si>
  <si>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</si>
  <si>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</si>
  <si>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</si>
  <si>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</si>
  <si>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</si>
  <si>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</si>
  <si>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</si>
  <si>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</si>
  <si>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</si>
  <si>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</si>
  <si>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</si>
  <si>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</si>
  <si>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</si>
  <si>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23MZ02</t>
  </si>
  <si>
    <t>Hrubé mzdy vyplatené osobám (zamestnancom) vrátane odvodov zamestnávateľa
počet fyzických osôb : 1
obdobie : február</t>
  </si>
  <si>
    <t>230017</t>
  </si>
  <si>
    <t>070230053</t>
  </si>
  <si>
    <t>Doručovateľský servis v zmysle mandátnej zmluvy /manipulačný poplatok za 2/2023</t>
  </si>
  <si>
    <t>230018</t>
  </si>
  <si>
    <t>8323955806</t>
  </si>
  <si>
    <t>Mobilinternet za obdobie 8.2.-7.3.2023</t>
  </si>
  <si>
    <t>B0032023</t>
  </si>
  <si>
    <t>032023</t>
  </si>
  <si>
    <t>poplatok banke</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</si>
  <si>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</si>
  <si>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</si>
  <si>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</si>
  <si>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</si>
  <si>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</si>
  <si>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</si>
  <si>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</si>
  <si>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</si>
  <si>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</si>
  <si>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</si>
  <si>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</si>
  <si>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poplatok banke/zahraničná platba k FA230025</t>
  </si>
  <si>
    <t xml:space="preserve">Pracovná cesta
Názov : Majstrovstvá Európy muži
Termín : 23.-29.07.2023
Miesto - mesto a štát : Horsholm, Dánsko
Spôsob dopravy : letecky
Počet všetkých osôb na pracovnej ceste 20
z toho:
- športovci (+ navádzači): 16
- tréneri + rozhodcovia + vedúci výpravy  + fyzioterapeut + masér : 4
</t>
  </si>
  <si>
    <t>23zf01</t>
  </si>
  <si>
    <t>10201138</t>
  </si>
  <si>
    <t>zálohová platba na letenky pre 14 osôb na ME mužov, Dánsko 23.-30.7.2023</t>
  </si>
  <si>
    <t>46301160</t>
  </si>
  <si>
    <t>ASIANA, spol. s r. o., organizačná zložka</t>
  </si>
  <si>
    <t>23zf03</t>
  </si>
  <si>
    <t>10202383</t>
  </si>
  <si>
    <t xml:space="preserve">zálohová platba na letenky pre 14 osôb na ME mužov, Dánsko 23.-30.7.2023- doplatok za letenky </t>
  </si>
  <si>
    <t>230045</t>
  </si>
  <si>
    <t>101044470</t>
  </si>
  <si>
    <t>Vyúčtovanie zálohovy 23zf01 a 23zf03 na letenky pre 14 osôb na ME mužov, Dánsko 23.-30.7.2023 vo výške 1.808.10 €</t>
  </si>
  <si>
    <t>2320š007</t>
  </si>
  <si>
    <t>8123023640</t>
  </si>
  <si>
    <t>Letenka pre 1 osobu /rozhodcu na podujatie</t>
  </si>
  <si>
    <t>35897821</t>
  </si>
  <si>
    <t>pelicantravel.com s.r.o.</t>
  </si>
  <si>
    <t>2320š009</t>
  </si>
  <si>
    <t>574984</t>
  </si>
  <si>
    <t>Prenájom vozidla škoda Fabia CP26202 na podujatie</t>
  </si>
  <si>
    <t>CPH - Cars (Kastrup)</t>
  </si>
  <si>
    <t>2320š010</t>
  </si>
  <si>
    <t>575001</t>
  </si>
  <si>
    <t>230031</t>
  </si>
  <si>
    <t>2023093</t>
  </si>
  <si>
    <t xml:space="preserve">Letenka pre 1 osobu/rozhodcu na podujatie </t>
  </si>
  <si>
    <t>31726704</t>
  </si>
  <si>
    <t>TORY TOUR, s.r.o. Košice</t>
  </si>
  <si>
    <t>B0072023</t>
  </si>
  <si>
    <t>072023</t>
  </si>
  <si>
    <t>záloha na vyplatenie diét hráčom na podujatie/  18 osôb á 37 eur/deň/</t>
  </si>
  <si>
    <t>2320š023</t>
  </si>
  <si>
    <t>2320023</t>
  </si>
  <si>
    <t>vyúčtovnie zálohy zo dňa 21.07.2023 na vyplatenie diét hráčom na podujatie</t>
  </si>
  <si>
    <t>2320š015</t>
  </si>
  <si>
    <t>2230722334</t>
  </si>
  <si>
    <t xml:space="preserve">Nákup pohonných hmôt 24.7.2023 na zapožičané vozidlo  </t>
  </si>
  <si>
    <t>DDMOL VARVAZOV TELNICE</t>
  </si>
  <si>
    <t>2320š017</t>
  </si>
  <si>
    <t>2069/022/003</t>
  </si>
  <si>
    <t xml:space="preserve">Nákup pohonných hmôt 23.7.2023 na zapožičané vozidlo  </t>
  </si>
  <si>
    <t>SHELL 1250       ALT-DUVENS</t>
  </si>
  <si>
    <t>2320š018</t>
  </si>
  <si>
    <t>5063665</t>
  </si>
  <si>
    <t>pobytové náklady počas podujatia 23.-29.07.2023 pre 18 osôb</t>
  </si>
  <si>
    <t>CAM./DANHOSTEL   FREDERIKSV</t>
  </si>
  <si>
    <t>2320š020</t>
  </si>
  <si>
    <t>1115</t>
  </si>
  <si>
    <t xml:space="preserve">Nákup pohonných hmôt 26.7.2023 na zapožičané vozidlo  </t>
  </si>
  <si>
    <t>DDSHELL SERVICE-1HOERSHOLM</t>
  </si>
  <si>
    <t>2320š021</t>
  </si>
  <si>
    <t>0517</t>
  </si>
  <si>
    <t xml:space="preserve">Nákup pohonných hmôt 29.7.2023 na zapožičané vozidlo  </t>
  </si>
  <si>
    <t>DDCIRCLE K MOTORVVOJENS</t>
  </si>
  <si>
    <t>2320š013</t>
  </si>
  <si>
    <t>2320013</t>
  </si>
  <si>
    <t>cestovné náhrady účastníka podujatia/ Kamenný most-Viedeň /22.7. a 31.7.2023</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</si>
  <si>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</si>
  <si>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</si>
  <si>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</si>
  <si>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</si>
  <si>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</si>
  <si>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</si>
  <si>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</si>
  <si>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</si>
  <si>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</si>
  <si>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</si>
  <si>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</si>
  <si>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</si>
  <si>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</si>
  <si>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</si>
  <si>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</si>
  <si>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</si>
  <si>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</si>
  <si>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</si>
  <si>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</si>
  <si>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 xml:space="preserve">Hrubé mzdy vyplatené osobám (zamestnancom) vrátane odvodov zamestnávateľa
počet fyzických osôb : 1
obdobie : apríl </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</si>
  <si>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</si>
  <si>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</si>
  <si>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</si>
  <si>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</si>
  <si>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</si>
  <si>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</si>
  <si>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</si>
  <si>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</si>
  <si>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</si>
  <si>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</si>
  <si>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</si>
  <si>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</si>
  <si>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</si>
  <si>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</si>
  <si>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</si>
  <si>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</si>
  <si>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</si>
  <si>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B052023</t>
  </si>
  <si>
    <t xml:space="preserve">záloha na sústredenie reprezentácie Brno 29.-31.5.2023/vyplatenie diét hráčom </t>
  </si>
  <si>
    <t>2320š012</t>
  </si>
  <si>
    <t>2320012</t>
  </si>
  <si>
    <t xml:space="preserve">Vyúčtovanie zálohy zo dňa 29.5.2023 na sústredenie reprezentácie Brno 29.-31.5.2023/vyplatenie diét hráčom 20 € deň/os, prvá skupina 3 dni 60,-€, druhá skupina 2 dni 40 € </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</si>
  <si>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</si>
  <si>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</si>
  <si>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</si>
  <si>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</si>
  <si>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</si>
  <si>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</si>
  <si>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</si>
  <si>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</si>
  <si>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</si>
  <si>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záloha na športové podujatie/prenájom vozidla , diéty/</t>
  </si>
  <si>
    <t>230060</t>
  </si>
  <si>
    <t>0042023</t>
  </si>
  <si>
    <t>Vyúčtovanie zálohy na športové podujatie zo dňa 31.03.23 na prenájom vozidla počas podujatia v celkovej výške 220,-€</t>
  </si>
  <si>
    <t>40346668</t>
  </si>
  <si>
    <t>Viera Kubišová - SALON VIVIEN</t>
  </si>
  <si>
    <t>2320029</t>
  </si>
  <si>
    <t>2302029</t>
  </si>
  <si>
    <t>Vyúčtovanie zálohy na športové podujatie zo dňa 31.03.23 vyplatenie diét hráčom 20 osôb á 20 €  v celkovej výške 400,-€ doplatok 100,-€</t>
  </si>
  <si>
    <t>230033</t>
  </si>
  <si>
    <t>2023-06</t>
  </si>
  <si>
    <t>Pobytové náklady počas podujatia pre 20 osôbv termíne 31.3.- 2.4.2023</t>
  </si>
  <si>
    <t>SOFTBALL KLUB PRINC ZAGREB</t>
  </si>
  <si>
    <t>230035</t>
  </si>
  <si>
    <t>050230334</t>
  </si>
  <si>
    <t>Spotreba energie  v priestoroch podľa Zmluvy za mesiac jú 2023</t>
  </si>
  <si>
    <t>230034</t>
  </si>
  <si>
    <t>050230333</t>
  </si>
  <si>
    <t>Prenájom kancelárskych priestorov na základe Zmluvy o nájme nebytových priestorov č.12-2021 za mesiac júl 2023</t>
  </si>
  <si>
    <t>23MZ05</t>
  </si>
  <si>
    <t>Hrubé mzdy vyplatené osobám (zamestnancom) vrátane odvodov zamestnávateľa
počet fyzických osôb : 1
obdobie : máj</t>
  </si>
  <si>
    <t>230036</t>
  </si>
  <si>
    <t>070230150</t>
  </si>
  <si>
    <t>Doručovateľský servis v zmysle mandátnej zmluvy /manipulačný poplatok za 5/2023</t>
  </si>
  <si>
    <t>230037</t>
  </si>
  <si>
    <t>8329261876</t>
  </si>
  <si>
    <t>Mobilinternet za obdobie 8.5.-7.6.2023</t>
  </si>
  <si>
    <t>B0062023</t>
  </si>
  <si>
    <t>062023</t>
  </si>
  <si>
    <t>230038</t>
  </si>
  <si>
    <t>Zmluva SSA za 6/2023</t>
  </si>
  <si>
    <t>230042</t>
  </si>
  <si>
    <t>0012023</t>
  </si>
  <si>
    <t>Zabezpečenie športového podujatia repre. sústredenie muži 27.-28.5.2023 Trnava</t>
  </si>
  <si>
    <t>37851772</t>
  </si>
  <si>
    <t>SK Panthers Trnava</t>
  </si>
  <si>
    <t xml:space="preserve">Pracovná cesta
Názov : Majstrovstvá Európy žien do 18 rokov
Termín : 30.7.-5.8.2023
Miesto - mesto a štát : Praha / ČR
Spôsob dopravy : autom
Počet všetkých osôb na pracovnej ceste 21
z toho:
- športovci (+ navádzači): 16
- tréneri +  vedúci výpravy + lekár + fyzioterapeut + masér : 5
</t>
  </si>
  <si>
    <t>230046</t>
  </si>
  <si>
    <t>2023079</t>
  </si>
  <si>
    <t xml:space="preserve">Ubytovanie 20 osôb počas podujatia 29.7.-5.8.2023 </t>
  </si>
  <si>
    <t>49499106</t>
  </si>
  <si>
    <t>Pension Centrum Robert Havlíček</t>
  </si>
  <si>
    <t>230047</t>
  </si>
  <si>
    <t>00132023</t>
  </si>
  <si>
    <t>Prenájom vozidla počas podujatia 29.7.-5.8.2023</t>
  </si>
  <si>
    <t>záloha na športové podujatie Praha</t>
  </si>
  <si>
    <t>Gunišová Lenka</t>
  </si>
  <si>
    <t>B0082023</t>
  </si>
  <si>
    <t>082023</t>
  </si>
  <si>
    <t>2320š024</t>
  </si>
  <si>
    <t>10</t>
  </si>
  <si>
    <t>Vyúčtovanie zálohy zo dňa 27.7. a 23.8.2023 na športové podujatie Praha/nákup pohonných hmôt do prenajatých vozidiel počas podujatia 2.8.2023 v celkovej výške 225,88 €</t>
  </si>
  <si>
    <t>Globus Praha</t>
  </si>
  <si>
    <t>2320š025</t>
  </si>
  <si>
    <t>00879</t>
  </si>
  <si>
    <t>Vyúčtovanie zálohy zo dňa 27.7. a 23.8.2023 na športové podujatie Praha/nákup pohonných hmôt do prenajatých vozidiel po ukončení podujatia 6.8.2023 v celkovej výške 157,58 €</t>
  </si>
  <si>
    <t>47908963</t>
  </si>
  <si>
    <t>optimal service s.r.o.</t>
  </si>
  <si>
    <t>2320š026</t>
  </si>
  <si>
    <t>280723</t>
  </si>
  <si>
    <t>Vyúčtovanie zálohy zo dňa 27.7. a 23.8.2023 na športové podujatie Praha/Nákup dialničných známok CZ na prenajaté vozidlá  celkovej výške 39,74 €</t>
  </si>
  <si>
    <t>Státni fond dopravní infrastruktury</t>
  </si>
  <si>
    <t>2320š027</t>
  </si>
  <si>
    <t>2320027</t>
  </si>
  <si>
    <t>Vyúčtovanie zálohy zo dňa 27.7. a 23.8.2023 na športové podujatie Praha/vyplatenie diét / 20 osôb / 8 dní á 160,- €/os celkovej výške 3200,- €</t>
  </si>
  <si>
    <t>B0092023</t>
  </si>
  <si>
    <t>0092023</t>
  </si>
  <si>
    <t>Vyúčtovanie zálohy zo dňa 27.7. a 23.8.2023 na športové podujatie Praha/vrátený preplatok</t>
  </si>
  <si>
    <t>230053</t>
  </si>
  <si>
    <t>2023159</t>
  </si>
  <si>
    <t>Prenájom vozidla  Ford Transit NO452CO od
28.07.2023 do 06.08.2023 počas podujatia</t>
  </si>
  <si>
    <t>51164442</t>
  </si>
  <si>
    <t>MAR MIA s.r.o.</t>
  </si>
  <si>
    <t>23MZ06</t>
  </si>
  <si>
    <t>Hrubé mzdy vyplatené osobám (zamestnancom) vrátane odvodov zamestnávateľa
počet fyzických osôb : 1
obdobie : jún</t>
  </si>
  <si>
    <t>230040</t>
  </si>
  <si>
    <t>050230390</t>
  </si>
  <si>
    <t>Spotreba energie  v priestoroch podľa Zmluvy za mesiac august 2023</t>
  </si>
  <si>
    <t>23DB01</t>
  </si>
  <si>
    <t>23200005</t>
  </si>
  <si>
    <t>Oprava základu dane (dobropis) k dokladu por. číslo 230040</t>
  </si>
  <si>
    <t>230039</t>
  </si>
  <si>
    <t>050230389</t>
  </si>
  <si>
    <t>Prenájom kancelárskych priestorov na základe Zmluvy o nájme nebytových priestorov č.12-2021 za mesiac august 2023</t>
  </si>
  <si>
    <t>230041</t>
  </si>
  <si>
    <t>2301039</t>
  </si>
  <si>
    <t>Spracovanie mzdovje agendy na základe Zmluvy za obdobie 1-6/2023</t>
  </si>
  <si>
    <t>46544666</t>
  </si>
  <si>
    <t>Arcore s. r. o.</t>
  </si>
  <si>
    <t>230043</t>
  </si>
  <si>
    <t>070230183</t>
  </si>
  <si>
    <t>Doručovateľský servis v zmysle mandátnej zmluvy /manipulačný poplatok za 6/2023</t>
  </si>
  <si>
    <t>230044</t>
  </si>
  <si>
    <t>8331034706</t>
  </si>
  <si>
    <t>Mobilinternet za obdobie 8.6.-7.7.2023</t>
  </si>
  <si>
    <t>B072023</t>
  </si>
  <si>
    <t>2320š011</t>
  </si>
  <si>
    <t>2320011</t>
  </si>
  <si>
    <t xml:space="preserve">Prenájom nebytových priestorov/skladu na základe Zmluvy za obdobie 6-7/2023 </t>
  </si>
  <si>
    <t>230050</t>
  </si>
  <si>
    <t>050230445</t>
  </si>
  <si>
    <t>Prenájom kancelárskych priestorov na základe Zmluvy o nájme nebytových priestorov č.12-2021 za mesiac september 2023</t>
  </si>
  <si>
    <t>230051</t>
  </si>
  <si>
    <t>050230446</t>
  </si>
  <si>
    <t>Spotreba energie  v priestoroch podľa Zmluvy za mesiac september 2023</t>
  </si>
  <si>
    <t>230052</t>
  </si>
  <si>
    <t>070230215</t>
  </si>
  <si>
    <t>Doručovateľský servis v zmysle mandátnej zmluvy /manipulačný poplatok za 7/2023</t>
  </si>
  <si>
    <t>23MZ07</t>
  </si>
  <si>
    <t>Hrubé mzdy vyplatené osobám (zamestnancom) vrátane odvodov zamestnávateľa
počet fyzických osôb : 1
obdobie : júl</t>
  </si>
  <si>
    <t>230048</t>
  </si>
  <si>
    <t>2023-07</t>
  </si>
  <si>
    <t>Zmluva SSA 7/2023</t>
  </si>
  <si>
    <t>230061</t>
  </si>
  <si>
    <t>2023/04</t>
  </si>
  <si>
    <t>práca pre SSA/doplatok</t>
  </si>
  <si>
    <t>230049</t>
  </si>
  <si>
    <t>025/2023</t>
  </si>
  <si>
    <t>Materiálne zabezpečenie reprezentácie mikiny 24 ks, tričká 56 ks, šiltovky 20 ks</t>
  </si>
  <si>
    <t>50405152</t>
  </si>
  <si>
    <t>EIB s.r.o.</t>
  </si>
  <si>
    <t>230054</t>
  </si>
  <si>
    <t>2023-08</t>
  </si>
  <si>
    <t>Zmluva SSA 8/2023</t>
  </si>
  <si>
    <t>092023</t>
  </si>
  <si>
    <t>Záloha na vyplatenie diét hráčom počas sústredenia v Brne 19.9.2023 /18 osôb á 20,- €/</t>
  </si>
  <si>
    <t>2320028</t>
  </si>
  <si>
    <t>Vyúčtovanie zálohy zo dňa 12.9.2023 na vyplatenie diét hráčom počas sústredenia v Brne 19.9.2023 /18 osôb á 20,- €/ celkom 360,- €</t>
  </si>
  <si>
    <t>230055</t>
  </si>
  <si>
    <t>050230509</t>
  </si>
  <si>
    <t>Spotreba energie  v priestoroch podľa Zmluvy za mesiac október 2023</t>
  </si>
  <si>
    <t>230056</t>
  </si>
  <si>
    <t>050230508</t>
  </si>
  <si>
    <t>Prenájom kancelárskych priestorov na základe Zmluvy o nájme nebytových priestorov č.12-2021 za mesiac október 2023</t>
  </si>
  <si>
    <t>230057</t>
  </si>
  <si>
    <t>070230247</t>
  </si>
  <si>
    <t>Doručovateľský servis v zmysle mandátnej zmluvy /manipulačný poplatok za 8/2023</t>
  </si>
  <si>
    <t>230058</t>
  </si>
  <si>
    <t>8334791814</t>
  </si>
  <si>
    <t>Mobilinternet za obdobie 8.6.-7.8.2023</t>
  </si>
  <si>
    <t>23MZ08</t>
  </si>
  <si>
    <t>Hrubé mzdy vyplatené osobám (zamestnancom) vrátane odvodov zamestnávateľa
počet fyzických osôb : 1
obdobie : august</t>
  </si>
  <si>
    <t>230062</t>
  </si>
  <si>
    <t>2023-09</t>
  </si>
  <si>
    <t>Zmluva SSA 9/2023</t>
  </si>
  <si>
    <t>2320š032</t>
  </si>
  <si>
    <t>Poistenie športovcov počas podujatia ME Dánsko</t>
  </si>
  <si>
    <t>54228573</t>
  </si>
  <si>
    <t>Generali Poisťovňa, pobočka poisťovne z iného členského štátu</t>
  </si>
  <si>
    <t>23MZ09</t>
  </si>
  <si>
    <t>Hrubé mzdy vyplatené osobám (zamestnancom) vrátane odvodov zamestnávateľa
počet fyzických osôb : 1
obdobie : september</t>
  </si>
  <si>
    <t>230063</t>
  </si>
  <si>
    <t>050230567</t>
  </si>
  <si>
    <t>Prenájom kancelárskych priestorov na základe Zmluvy o nájme nebytových priestorov č.12-2021 za mesiac november 2023</t>
  </si>
  <si>
    <t>230064</t>
  </si>
  <si>
    <t>050230568</t>
  </si>
  <si>
    <t>Spotreba energie  v priestoroch podľa Zmluvy za mesiac november 2023</t>
  </si>
  <si>
    <t>230065</t>
  </si>
  <si>
    <t>8336567675</t>
  </si>
  <si>
    <t>Mobilinternet za obdobie 8.9.-7.10.2023</t>
  </si>
  <si>
    <t>230066</t>
  </si>
  <si>
    <t>070230279</t>
  </si>
  <si>
    <t>Doručovateľský servis v zmysle mandátnej zmluvy /manipulačný poplatok za 9/2023</t>
  </si>
  <si>
    <t>B102023</t>
  </si>
  <si>
    <t>102023</t>
  </si>
  <si>
    <t>2320š031</t>
  </si>
  <si>
    <t>002543823</t>
  </si>
  <si>
    <t>Nákup trofejí na súťaže SSA</t>
  </si>
  <si>
    <t>35774282</t>
  </si>
  <si>
    <t>Victory sport,spol.s.r.o.</t>
  </si>
  <si>
    <t>2320š030</t>
  </si>
  <si>
    <t>2320030</t>
  </si>
  <si>
    <t xml:space="preserve">Prenájom nebytových priestorov/skladu na základe Zmluvy za obdobie 8-10/2023 </t>
  </si>
  <si>
    <t>2320š033</t>
  </si>
  <si>
    <t>2320033</t>
  </si>
  <si>
    <t xml:space="preserve">Prenájom nebytových priestorov/skladu na základe Zmluvy za obdobie 11/2023 </t>
  </si>
  <si>
    <t>B082023</t>
  </si>
  <si>
    <t>platba kartou  4850,-DKK-/záloha na ubytovanie</t>
  </si>
  <si>
    <t>HEJOSCAR.DK 458 HASSELAGER</t>
  </si>
  <si>
    <t>vrátená platba kartou  4850,-DKK-/záloha na ubytovanie zo dňa 1.8.2023</t>
  </si>
  <si>
    <t>2320š038</t>
  </si>
  <si>
    <t>2320D01</t>
  </si>
  <si>
    <t>Refundácia nákladov súvisiacich  s účelom rozvoja športovcov z príspevku NŠP: nákup športového materiálu, rukavice, pálkarske rukavičky, spodné nohavice, opasky do nohavíc,loptičky, gripy, batohy,pálkarska helma, vedrá na lopty a statív , konečný dodávateľ:  Forelle</t>
  </si>
  <si>
    <t>36088986</t>
  </si>
  <si>
    <t>Baseballový klub Angels Trnava</t>
  </si>
  <si>
    <t>2320š039</t>
  </si>
  <si>
    <t>2320D02</t>
  </si>
  <si>
    <t>Refundácia nákladov súvisiacich  s účelom rozvoja športovcov z príspevku NŠP: služby fyzioterapeuta, konečný dodávateľ: Jana Závacká</t>
  </si>
  <si>
    <t>Refundácia nákladov súvisiacich  s účelom rozvoja športovcov z príspevku NŠP: nákup športového náradia /rukavice , pálky, konečný dodávateľ: Forelle</t>
  </si>
  <si>
    <t>Refundácia nákladov súvisiacich  s účelom rozvoja športovcov z príspevku NŠP: nákup športového náradia /rukavice , pálky, nohavice, konečný dodávateľ: BaseballOutlet</t>
  </si>
  <si>
    <t>2320š040</t>
  </si>
  <si>
    <t>2320D03</t>
  </si>
  <si>
    <t>Refundácia nákladov súvisiacich  s účelom rozvoja športovcov z príspevku NŠP: účastnícky poplatok na Kemp hráčov a trénerov Holandsko/čiastočne, konečný doldávateľ: WBSC Europe</t>
  </si>
  <si>
    <t>2320š041</t>
  </si>
  <si>
    <t>2320D04</t>
  </si>
  <si>
    <t>30854610</t>
  </si>
  <si>
    <t>Goodsports International Slovensko</t>
  </si>
  <si>
    <t>Refundácia nákladov súvisiacich  s účelom rozvoja športovcov z príspevku NŠP: vykonávanie mimoškolskej vzdelávacej činnosti /čiastočne/, konečný dodávateľ: Róbert Krkoška</t>
  </si>
  <si>
    <t>2320š037</t>
  </si>
  <si>
    <t>2320037</t>
  </si>
  <si>
    <t>Refundácia nákladov na činnosť CTM- cestovné náhrady počas podujatia v Brne, konečný dodávateľ: Horváth Tomáš</t>
  </si>
  <si>
    <t>Refundácia nákladov na činnosť CTM-ubytovanie športovcov počas podujatia v Brne, konečný dodávateľ:Hotel Veveři s.r.o.</t>
  </si>
  <si>
    <t>Refundácia nákladov na činnosť CTM- ubytovanie a cestovné náhrady Pardubice 29.-30.4.2023, konečný dodávateľ: hotel TRIN Pardubice, Milan Mego</t>
  </si>
  <si>
    <t>2320š034</t>
  </si>
  <si>
    <t>2320034</t>
  </si>
  <si>
    <t>Sústredenie reprezentácie junioriek, 20.-22.10.2023 Ostrava/vyplatenie diét 20,€/deň/osoba, počet hráčok 18</t>
  </si>
  <si>
    <t>2320š036</t>
  </si>
  <si>
    <t>2320036</t>
  </si>
  <si>
    <t>Školenie medzinárodných trénerov Diesenne/Holandsko, 17.-23.10.2023-cestovné náhrady</t>
  </si>
  <si>
    <t>Mego Milan</t>
  </si>
  <si>
    <t>230067</t>
  </si>
  <si>
    <t>2023-10</t>
  </si>
  <si>
    <t>Zmluva SSA 10/2023</t>
  </si>
  <si>
    <t>2320š035</t>
  </si>
  <si>
    <t>2320035</t>
  </si>
  <si>
    <t xml:space="preserve">Stretnutie na sekretariáte ČSA-spolupráca reprezentácie/súťaže, lopty /cestovné náhrady 3.10.2023 </t>
  </si>
  <si>
    <t>230068</t>
  </si>
  <si>
    <t>050230626</t>
  </si>
  <si>
    <t>Spotreba energie  v priestoroch podľa Zmluvy za mesiac december 2023</t>
  </si>
  <si>
    <t>230069</t>
  </si>
  <si>
    <t>050230625</t>
  </si>
  <si>
    <t>Prenájom kancelárskych priestorov na základe Zmluvy o nájme nebytových priestorov č.12-2021 za mesiac december 2023</t>
  </si>
  <si>
    <t>230070</t>
  </si>
  <si>
    <t>8338347053</t>
  </si>
  <si>
    <t>Mobilinternet za obdobie 8.10.-7.11.2023</t>
  </si>
  <si>
    <t>230071</t>
  </si>
  <si>
    <t>070230311</t>
  </si>
  <si>
    <t>Doručovateľský servis v zmysle mandátnej zmluvy /manipulačný poplatok za 10/2023</t>
  </si>
  <si>
    <t>B0112023</t>
  </si>
  <si>
    <t>112023</t>
  </si>
  <si>
    <t>23MZ10</t>
  </si>
  <si>
    <t>Hrubé mzdy vyplatené osobám (zamestnancom) vrátane odvodov zamestnávateľa
počet fyzických osôb : 1
obdobie : október</t>
  </si>
  <si>
    <t>2320š042</t>
  </si>
  <si>
    <t>2320042</t>
  </si>
  <si>
    <t xml:space="preserve">Prenájom nebytových priestorov/skladu na základe Zmluvy za obdobie 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</si>
</sst>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2" formatCode="#\ ##0.00"/>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6">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ont="1" applyFill="1" applyBorder="1" applyAlignment="1">
      <alignment vertical="top" wrapText="1"/>
    </xf>
    <xf numFmtId="0" fontId="0" fillId="5" borderId="0" xfId="0" applyFont="1" applyFill="1" applyBorder="1" applyAlignment="1">
      <alignment vertical="top"/>
    </xf>
    <xf numFmtId="0" fontId="1" fillId="0" borderId="1" xfId="1" applyFont="1" applyFill="1" applyBorder="1" applyAlignment="1" applyProtection="1">
      <alignment vertical="top"/>
    </xf>
    <xf numFmtId="182" fontId="1" fillId="0" borderId="0" xfId="0" applyNumberFormat="1" applyFont="1" applyAlignment="1">
      <alignment horizontal="left" vertical="top" readingOrder="3"/>
    </xf>
    <xf numFmtId="0" fontId="63" fillId="0" borderId="0" xfId="0" applyFont="1" applyAlignment="1">
      <alignment horizontal="left" vertical="top"/>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6" fillId="5" borderId="0" xfId="0" applyNumberFormat="1" applyFont="1" applyFill="1" applyBorder="1" applyAlignment="1" applyProtection="1">
      <alignment horizontal="left" vertical="top" wrapText="1"/>
    </xf>
    <xf numFmtId="0" fontId="86"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7" fillId="4" borderId="33" xfId="0" applyFont="1" applyFill="1" applyBorder="1" applyAlignment="1" applyProtection="1">
      <alignment horizontal="center" vertical="center" wrapText="1"/>
    </xf>
    <xf numFmtId="0" fontId="87"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78" fillId="3" borderId="0" xfId="0" applyFont="1" applyFill="1" applyAlignment="1" applyProtection="1">
      <alignment horizontal="center"/>
    </xf>
    <xf numFmtId="175" fontId="88" fillId="8" borderId="0" xfId="0" applyNumberFormat="1" applyFont="1" applyFill="1" applyAlignment="1" applyProtection="1">
      <alignment horizontal="center"/>
    </xf>
    <xf numFmtId="2" fontId="88" fillId="8" borderId="0" xfId="0" applyNumberFormat="1" applyFont="1" applyFill="1" applyAlignment="1" applyProtection="1">
      <alignment horizontal="center"/>
    </xf>
    <xf numFmtId="0" fontId="89" fillId="15" borderId="13" xfId="0" applyFont="1" applyFill="1" applyBorder="1" applyAlignment="1" applyProtection="1">
      <alignment horizontal="center" vertical="center" wrapText="1"/>
    </xf>
    <xf numFmtId="0" fontId="89" fillId="15" borderId="29" xfId="0" applyFont="1" applyFill="1" applyBorder="1" applyAlignment="1" applyProtection="1">
      <alignment horizontal="center" vertical="center" wrapText="1"/>
    </xf>
    <xf numFmtId="0" fontId="89" fillId="15" borderId="2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0" fillId="5" borderId="0" xfId="0" applyFont="1" applyFill="1" applyBorder="1" applyAlignment="1">
      <alignment horizontal="center" vertical="center" wrapText="1"/>
    </xf>
    <xf numFmtId="0" fontId="28"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3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3" noThreeD="1" sel="42"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B71518B1-570D-5C8A-2140-D6781A450A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ADB0D6CE-88A8-58FE-031D-6B0663085DEC}"/>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D1679C0C-DE39-AB57-A3F4-3FEE12C3E0B3}"/>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A13C8140-C25B-8DEA-45A1-ED126CE00E11}"/>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15</xdr:row>
      <xdr:rowOff>2224</xdr:rowOff>
    </xdr:from>
    <xdr:to>
      <xdr:col>4</xdr:col>
      <xdr:colOff>472955</xdr:colOff>
      <xdr:row>15</xdr:row>
      <xdr:rowOff>187021</xdr:rowOff>
    </xdr:to>
    <xdr:sp macro="" textlink="">
      <xdr:nvSpPr>
        <xdr:cNvPr id="3" name="Šípka dolu 2">
          <a:extLst>
            <a:ext uri="{FF2B5EF4-FFF2-40B4-BE49-F238E27FC236}">
              <a16:creationId xmlns:a16="http://schemas.microsoft.com/office/drawing/2014/main" id="{E98C8B27-D557-4B44-F77D-86F4E3C9D8AF}"/>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16</xdr:row>
      <xdr:rowOff>39690</xdr:rowOff>
    </xdr:from>
    <xdr:to>
      <xdr:col>4</xdr:col>
      <xdr:colOff>471787</xdr:colOff>
      <xdr:row>16</xdr:row>
      <xdr:rowOff>321820</xdr:rowOff>
    </xdr:to>
    <xdr:sp macro="" textlink="">
      <xdr:nvSpPr>
        <xdr:cNvPr id="4" name="Šípka dolu 3">
          <a:extLst>
            <a:ext uri="{FF2B5EF4-FFF2-40B4-BE49-F238E27FC236}">
              <a16:creationId xmlns:a16="http://schemas.microsoft.com/office/drawing/2014/main" id="{76B1E5A3-0DBF-9A66-D3F2-F6CFFECC8646}"/>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1107</v>
      </c>
      <c r="C1" s="344"/>
      <c r="D1" s="344"/>
    </row>
    <row r="2" spans="1:4" s="21" customFormat="1" ht="17.399999999999999" x14ac:dyDescent="0.25">
      <c r="A2" s="20"/>
      <c r="C2" s="234"/>
      <c r="D2" s="234"/>
    </row>
    <row r="3" spans="1:4" s="21" customFormat="1" ht="15.9" customHeight="1" x14ac:dyDescent="0.25">
      <c r="A3" s="315" t="s">
        <v>736</v>
      </c>
      <c r="C3" s="234"/>
      <c r="D3" s="234"/>
    </row>
    <row r="4" spans="1:4" s="21" customFormat="1" ht="15.9" customHeight="1" x14ac:dyDescent="0.25">
      <c r="A4" s="316" t="s">
        <v>1223</v>
      </c>
      <c r="C4" s="234"/>
      <c r="D4" s="234"/>
    </row>
    <row r="5" spans="1:4" s="21" customFormat="1" ht="15.9" customHeight="1" x14ac:dyDescent="0.25">
      <c r="A5" s="316" t="s">
        <v>1224</v>
      </c>
      <c r="C5" s="234"/>
      <c r="D5" s="234"/>
    </row>
    <row r="6" spans="1:4" s="21" customFormat="1" ht="15.9" customHeight="1" x14ac:dyDescent="0.25">
      <c r="A6" s="316" t="s">
        <v>1225</v>
      </c>
      <c r="C6" s="234"/>
      <c r="D6" s="234"/>
    </row>
    <row r="7" spans="1:4" s="21" customFormat="1" ht="15.9" customHeight="1" x14ac:dyDescent="0.25">
      <c r="A7" s="317" t="s">
        <v>1226</v>
      </c>
      <c r="C7" s="234"/>
      <c r="D7" s="234"/>
    </row>
    <row r="8" spans="1:4" s="21" customFormat="1" ht="15.9" customHeight="1" x14ac:dyDescent="0.25">
      <c r="A8" s="317" t="s">
        <v>1228</v>
      </c>
      <c r="C8" s="234"/>
      <c r="D8" s="234"/>
    </row>
    <row r="9" spans="1:4" s="21" customFormat="1" ht="15.9" customHeight="1" x14ac:dyDescent="0.25">
      <c r="A9" s="317" t="s">
        <v>1227</v>
      </c>
      <c r="C9" s="234"/>
      <c r="D9" s="234"/>
    </row>
    <row r="10" spans="1:4" s="21" customFormat="1" ht="45.75" customHeight="1" x14ac:dyDescent="0.25">
      <c r="A10" s="316" t="s">
        <v>1229</v>
      </c>
      <c r="C10" s="234"/>
      <c r="D10" s="234"/>
    </row>
    <row r="11" spans="1:4" s="21" customFormat="1" ht="33" customHeight="1" x14ac:dyDescent="0.25">
      <c r="A11" s="316" t="s">
        <v>1269</v>
      </c>
      <c r="C11" s="234"/>
      <c r="D11" s="234"/>
    </row>
    <row r="12" spans="1:4" s="21" customFormat="1" ht="31.5" customHeight="1" x14ac:dyDescent="0.25">
      <c r="A12" s="318" t="s">
        <v>872</v>
      </c>
      <c r="C12" s="234"/>
      <c r="D12" s="234"/>
    </row>
    <row r="13" spans="1:4" ht="13.5" customHeight="1" x14ac:dyDescent="0.25">
      <c r="A13" s="151"/>
      <c r="C13" s="24"/>
    </row>
    <row r="14" spans="1:4" ht="301.35000000000002" customHeight="1" x14ac:dyDescent="0.25">
      <c r="A14" s="319" t="s">
        <v>1274</v>
      </c>
      <c r="C14" s="24"/>
    </row>
    <row r="15" spans="1:4" x14ac:dyDescent="0.25">
      <c r="A15" s="314"/>
      <c r="C15" s="24"/>
    </row>
    <row r="16" spans="1:4" ht="256.35000000000002" customHeight="1" x14ac:dyDescent="0.25">
      <c r="A16" s="319" t="s">
        <v>1276</v>
      </c>
      <c r="B16" s="327"/>
      <c r="C16" s="24"/>
    </row>
    <row r="17" spans="1:4" x14ac:dyDescent="0.25">
      <c r="A17" s="81"/>
      <c r="C17" s="24"/>
    </row>
    <row r="18" spans="1:4" ht="39.6" x14ac:dyDescent="0.25">
      <c r="A18" s="320" t="s">
        <v>1257</v>
      </c>
      <c r="C18" s="345"/>
      <c r="D18" s="345"/>
    </row>
    <row r="19" spans="1:4" x14ac:dyDescent="0.25">
      <c r="A19" s="154"/>
      <c r="C19" s="346"/>
      <c r="D19" s="345"/>
    </row>
    <row r="20" spans="1:4" ht="82.65" customHeight="1" x14ac:dyDescent="0.25">
      <c r="A20" s="153" t="s">
        <v>1230</v>
      </c>
      <c r="C20" s="312"/>
      <c r="D20" s="313"/>
    </row>
    <row r="21" spans="1:4" x14ac:dyDescent="0.25">
      <c r="A21" s="154"/>
      <c r="C21" s="342"/>
      <c r="D21" s="343"/>
    </row>
    <row r="22" spans="1:4" ht="43.65" customHeight="1" x14ac:dyDescent="0.25">
      <c r="A22" s="154" t="s">
        <v>1247</v>
      </c>
    </row>
    <row r="23" spans="1:4" x14ac:dyDescent="0.25">
      <c r="A23" s="154"/>
    </row>
    <row r="24" spans="1:4" ht="26.4" x14ac:dyDescent="0.25">
      <c r="A24" s="154" t="s">
        <v>1263</v>
      </c>
      <c r="B24" s="331"/>
    </row>
    <row r="25" spans="1:4" x14ac:dyDescent="0.25">
      <c r="A25" s="321"/>
    </row>
    <row r="26" spans="1:4" ht="39.6" x14ac:dyDescent="0.25">
      <c r="A26" s="322" t="s">
        <v>1231</v>
      </c>
    </row>
    <row r="27" spans="1:4" x14ac:dyDescent="0.25">
      <c r="A27" s="154"/>
    </row>
    <row r="28" spans="1:4" ht="26.4" x14ac:dyDescent="0.25">
      <c r="A28" s="154" t="s">
        <v>1232</v>
      </c>
    </row>
    <row r="29" spans="1:4" x14ac:dyDescent="0.25">
      <c r="A29" s="154"/>
    </row>
    <row r="30" spans="1:4" ht="15.75" customHeight="1" x14ac:dyDescent="0.25">
      <c r="A30" s="154" t="s">
        <v>1233</v>
      </c>
    </row>
    <row r="31" spans="1:4" x14ac:dyDescent="0.25">
      <c r="A31" s="154"/>
    </row>
    <row r="32" spans="1:4" ht="52.8" x14ac:dyDescent="0.25">
      <c r="A32" s="154" t="s">
        <v>1234</v>
      </c>
    </row>
    <row r="33" spans="1:3" x14ac:dyDescent="0.25">
      <c r="A33" s="154"/>
    </row>
    <row r="34" spans="1:3" ht="26.4" x14ac:dyDescent="0.25">
      <c r="A34" s="323" t="s">
        <v>1235</v>
      </c>
    </row>
    <row r="35" spans="1:3" x14ac:dyDescent="0.25">
      <c r="A35" s="154"/>
    </row>
    <row r="36" spans="1:3" ht="86.1" customHeight="1" x14ac:dyDescent="0.25">
      <c r="A36" s="153" t="s">
        <v>1236</v>
      </c>
    </row>
    <row r="37" spans="1:3" x14ac:dyDescent="0.25">
      <c r="A37" s="154"/>
    </row>
    <row r="38" spans="1:3" ht="43.35" customHeight="1" x14ac:dyDescent="0.25">
      <c r="A38" s="154" t="s">
        <v>1237</v>
      </c>
    </row>
    <row r="39" spans="1:3" x14ac:dyDescent="0.25">
      <c r="A39" s="154"/>
    </row>
    <row r="40" spans="1:3" ht="142.65" customHeight="1" x14ac:dyDescent="0.25">
      <c r="A40" s="154" t="s">
        <v>1270</v>
      </c>
      <c r="C40" s="25"/>
    </row>
    <row r="41" spans="1:3" ht="55.5" customHeight="1" x14ac:dyDescent="0.25">
      <c r="A41" s="324" t="s">
        <v>1210</v>
      </c>
    </row>
    <row r="42" spans="1:3" x14ac:dyDescent="0.25">
      <c r="A42" s="154"/>
    </row>
    <row r="43" spans="1:3" x14ac:dyDescent="0.25">
      <c r="A43" s="154" t="s">
        <v>1238</v>
      </c>
    </row>
    <row r="44" spans="1:3" x14ac:dyDescent="0.25">
      <c r="A44" s="154"/>
    </row>
    <row r="45" spans="1:3" ht="57.6" customHeight="1" x14ac:dyDescent="0.25">
      <c r="A45" s="154" t="s">
        <v>1239</v>
      </c>
    </row>
    <row r="46" spans="1:3" x14ac:dyDescent="0.25">
      <c r="A46" s="154"/>
    </row>
    <row r="47" spans="1:3" ht="31.35" customHeight="1" x14ac:dyDescent="0.25">
      <c r="A47" s="154" t="s">
        <v>1240</v>
      </c>
    </row>
    <row r="48" spans="1:3" x14ac:dyDescent="0.25">
      <c r="A48" s="325"/>
    </row>
    <row r="49" spans="1:1" ht="61.35" customHeight="1" x14ac:dyDescent="0.25">
      <c r="A49" s="154" t="s">
        <v>1241</v>
      </c>
    </row>
    <row r="50" spans="1:1" x14ac:dyDescent="0.25">
      <c r="A50" s="154"/>
    </row>
    <row r="51" spans="1:1" ht="39.6" x14ac:dyDescent="0.25">
      <c r="A51" s="154" t="s">
        <v>1242</v>
      </c>
    </row>
    <row r="52" spans="1:1" x14ac:dyDescent="0.25">
      <c r="A52" s="154"/>
    </row>
    <row r="53" spans="1:1" x14ac:dyDescent="0.25">
      <c r="A53" s="154" t="s">
        <v>1243</v>
      </c>
    </row>
    <row r="54" spans="1:1" x14ac:dyDescent="0.25">
      <c r="A54" s="154"/>
    </row>
    <row r="55" spans="1:1" x14ac:dyDescent="0.25">
      <c r="A55" s="154" t="s">
        <v>1244</v>
      </c>
    </row>
    <row r="56" spans="1:1" x14ac:dyDescent="0.25">
      <c r="A56" s="154"/>
    </row>
    <row r="57" spans="1:1" ht="118.65" customHeight="1" x14ac:dyDescent="0.25">
      <c r="A57" s="153" t="s">
        <v>1245</v>
      </c>
    </row>
    <row r="58" spans="1:1" x14ac:dyDescent="0.25">
      <c r="A58" s="153"/>
    </row>
    <row r="59" spans="1:1" x14ac:dyDescent="0.25">
      <c r="A59" s="154" t="s">
        <v>1246</v>
      </c>
    </row>
    <row r="60" spans="1:1" ht="26.4" x14ac:dyDescent="0.25">
      <c r="A60" s="154" t="s">
        <v>1248</v>
      </c>
    </row>
    <row r="61" spans="1:1" ht="26.4" x14ac:dyDescent="0.25">
      <c r="A61" s="154" t="s">
        <v>873</v>
      </c>
    </row>
    <row r="62" spans="1:1" x14ac:dyDescent="0.25">
      <c r="A62" s="154"/>
    </row>
    <row r="63" spans="1:1" ht="93.6" customHeight="1" x14ac:dyDescent="0.25">
      <c r="A63" s="326" t="s">
        <v>1249</v>
      </c>
    </row>
    <row r="65" spans="1:1" ht="17.399999999999999" x14ac:dyDescent="0.25">
      <c r="A65" s="328" t="s">
        <v>469</v>
      </c>
    </row>
    <row r="67" spans="1:1" ht="199.35" customHeight="1" x14ac:dyDescent="0.25">
      <c r="A67" s="332" t="s">
        <v>1271</v>
      </c>
    </row>
    <row r="68" spans="1:1" x14ac:dyDescent="0.25">
      <c r="A68" s="329"/>
    </row>
    <row r="69" spans="1:1" ht="231.6" customHeight="1" x14ac:dyDescent="0.25">
      <c r="A69" s="26" t="s">
        <v>1258</v>
      </c>
    </row>
    <row r="70" spans="1:1" x14ac:dyDescent="0.25">
      <c r="A70" s="26"/>
    </row>
    <row r="71" spans="1:1" x14ac:dyDescent="0.25">
      <c r="A71" s="28" t="s">
        <v>473</v>
      </c>
    </row>
    <row r="72" spans="1:1" ht="66" customHeight="1" x14ac:dyDescent="0.25">
      <c r="A72" s="26" t="s">
        <v>1264</v>
      </c>
    </row>
    <row r="73" spans="1:1" ht="28.5" customHeight="1" x14ac:dyDescent="0.25">
      <c r="A73" s="26" t="s">
        <v>1272</v>
      </c>
    </row>
    <row r="74" spans="1:1" x14ac:dyDescent="0.25">
      <c r="A74" s="152" t="s">
        <v>737</v>
      </c>
    </row>
    <row r="75" spans="1:1" x14ac:dyDescent="0.25">
      <c r="A75" s="153" t="s">
        <v>950</v>
      </c>
    </row>
    <row r="76" spans="1:1" x14ac:dyDescent="0.25">
      <c r="A76" s="153" t="s">
        <v>1255</v>
      </c>
    </row>
    <row r="77" spans="1:1" x14ac:dyDescent="0.25">
      <c r="A77" s="153" t="s">
        <v>738</v>
      </c>
    </row>
    <row r="78" spans="1:1" x14ac:dyDescent="0.25">
      <c r="A78" s="154" t="s">
        <v>739</v>
      </c>
    </row>
    <row r="79" spans="1:1" x14ac:dyDescent="0.25">
      <c r="A79" s="153" t="s">
        <v>740</v>
      </c>
    </row>
    <row r="80" spans="1:1" x14ac:dyDescent="0.25">
      <c r="A80" s="154" t="s">
        <v>741</v>
      </c>
    </row>
    <row r="81" spans="1:2" x14ac:dyDescent="0.25">
      <c r="A81" s="153" t="s">
        <v>1256</v>
      </c>
    </row>
    <row r="82" spans="1:2" x14ac:dyDescent="0.25">
      <c r="A82" s="155" t="s">
        <v>742</v>
      </c>
    </row>
    <row r="83" spans="1:2" x14ac:dyDescent="0.25">
      <c r="A83" s="27"/>
    </row>
    <row r="84" spans="1:2" ht="17.399999999999999" x14ac:dyDescent="0.25">
      <c r="A84" s="328" t="s">
        <v>470</v>
      </c>
    </row>
    <row r="86" spans="1:2" x14ac:dyDescent="0.25">
      <c r="A86" s="330" t="s">
        <v>471</v>
      </c>
    </row>
    <row r="87" spans="1:2" x14ac:dyDescent="0.25">
      <c r="A87" s="26" t="s">
        <v>472</v>
      </c>
    </row>
    <row r="88" spans="1:2" x14ac:dyDescent="0.25">
      <c r="A88" s="28" t="s">
        <v>473</v>
      </c>
    </row>
    <row r="89" spans="1:2" x14ac:dyDescent="0.25">
      <c r="A89" s="26" t="s">
        <v>1275</v>
      </c>
      <c r="B89" s="333"/>
    </row>
    <row r="90" spans="1:2" x14ac:dyDescent="0.25">
      <c r="A90" s="26"/>
    </row>
    <row r="91" spans="1:2" x14ac:dyDescent="0.25">
      <c r="A91" s="330" t="s">
        <v>474</v>
      </c>
    </row>
    <row r="92" spans="1:2" ht="39.6" x14ac:dyDescent="0.25">
      <c r="A92" s="26" t="s">
        <v>1036</v>
      </c>
    </row>
    <row r="93" spans="1:2" x14ac:dyDescent="0.25">
      <c r="A93" s="28" t="s">
        <v>473</v>
      </c>
    </row>
    <row r="94" spans="1:2" x14ac:dyDescent="0.25">
      <c r="A94" s="26" t="s">
        <v>475</v>
      </c>
    </row>
    <row r="95" spans="1:2" x14ac:dyDescent="0.25">
      <c r="A95" s="26"/>
    </row>
    <row r="96" spans="1:2" x14ac:dyDescent="0.25">
      <c r="A96" s="330" t="s">
        <v>476</v>
      </c>
    </row>
    <row r="97" spans="1:3" ht="52.8" x14ac:dyDescent="0.25">
      <c r="A97" s="26" t="s">
        <v>1221</v>
      </c>
    </row>
    <row r="98" spans="1:3" x14ac:dyDescent="0.25">
      <c r="A98" s="156"/>
    </row>
    <row r="99" spans="1:3" x14ac:dyDescent="0.25">
      <c r="A99" s="330" t="s">
        <v>477</v>
      </c>
      <c r="C99" s="29"/>
    </row>
    <row r="100" spans="1:3" ht="26.4" x14ac:dyDescent="0.25">
      <c r="A100" s="26" t="s">
        <v>1212</v>
      </c>
    </row>
    <row r="101" spans="1:3" x14ac:dyDescent="0.25">
      <c r="A101" s="157" t="s">
        <v>954</v>
      </c>
    </row>
    <row r="102" spans="1:3" ht="26.4" x14ac:dyDescent="0.25">
      <c r="A102" s="157" t="s">
        <v>1037</v>
      </c>
    </row>
    <row r="103" spans="1:3" x14ac:dyDescent="0.25">
      <c r="A103" s="28" t="s">
        <v>473</v>
      </c>
    </row>
    <row r="104" spans="1:3" x14ac:dyDescent="0.25">
      <c r="A104" s="26" t="s">
        <v>478</v>
      </c>
    </row>
    <row r="105" spans="1:3" x14ac:dyDescent="0.25">
      <c r="A105" s="26" t="s">
        <v>479</v>
      </c>
    </row>
    <row r="106" spans="1:3" x14ac:dyDescent="0.25">
      <c r="A106" s="26" t="s">
        <v>1222</v>
      </c>
    </row>
    <row r="107" spans="1:3" x14ac:dyDescent="0.25">
      <c r="A107" s="26"/>
    </row>
    <row r="108" spans="1:3" x14ac:dyDescent="0.25">
      <c r="A108" s="330" t="s">
        <v>1214</v>
      </c>
    </row>
    <row r="109" spans="1:3" x14ac:dyDescent="0.25">
      <c r="A109" s="311" t="s">
        <v>1250</v>
      </c>
    </row>
    <row r="110" spans="1:3" x14ac:dyDescent="0.25">
      <c r="A110" s="311" t="s">
        <v>1215</v>
      </c>
    </row>
    <row r="111" spans="1:3" ht="56.4" customHeight="1" x14ac:dyDescent="0.25">
      <c r="A111" s="311" t="s">
        <v>1251</v>
      </c>
    </row>
    <row r="112" spans="1:3" ht="38.4" customHeight="1" x14ac:dyDescent="0.25">
      <c r="A112" s="311" t="s">
        <v>1252</v>
      </c>
    </row>
    <row r="113" spans="1:4" x14ac:dyDescent="0.25">
      <c r="A113" s="26"/>
    </row>
    <row r="114" spans="1:4" x14ac:dyDescent="0.25">
      <c r="A114" s="330" t="s">
        <v>1213</v>
      </c>
    </row>
    <row r="115" spans="1:4" ht="39.6" x14ac:dyDescent="0.25">
      <c r="A115" s="26" t="s">
        <v>743</v>
      </c>
    </row>
    <row r="116" spans="1:4" ht="39.6" x14ac:dyDescent="0.25">
      <c r="A116" s="26" t="s">
        <v>744</v>
      </c>
    </row>
    <row r="117" spans="1:4" x14ac:dyDescent="0.25">
      <c r="A117" s="23"/>
      <c r="D117" s="30" t="s">
        <v>460</v>
      </c>
    </row>
    <row r="118" spans="1:4" ht="39.6" x14ac:dyDescent="0.25">
      <c r="A118" s="26" t="s">
        <v>1265</v>
      </c>
    </row>
    <row r="119" spans="1:4" ht="39.75" customHeight="1" x14ac:dyDescent="0.25">
      <c r="A119" s="248" t="s">
        <v>1216</v>
      </c>
    </row>
    <row r="120" spans="1:4" ht="167.4" customHeight="1" x14ac:dyDescent="0.25">
      <c r="A120" s="248" t="s">
        <v>1266</v>
      </c>
    </row>
    <row r="121" spans="1:4" ht="39.75" customHeight="1" x14ac:dyDescent="0.25">
      <c r="A121" s="248" t="s">
        <v>1273</v>
      </c>
      <c r="B121" s="327"/>
    </row>
    <row r="122" spans="1:4" x14ac:dyDescent="0.25">
      <c r="A122" s="248"/>
    </row>
    <row r="123" spans="1:4" x14ac:dyDescent="0.25">
      <c r="A123" s="330" t="s">
        <v>1217</v>
      </c>
    </row>
    <row r="124" spans="1:4" ht="26.4" x14ac:dyDescent="0.25">
      <c r="A124" s="26" t="s">
        <v>1254</v>
      </c>
    </row>
    <row r="125" spans="1:4" x14ac:dyDescent="0.25">
      <c r="A125" s="26"/>
    </row>
    <row r="126" spans="1:4" x14ac:dyDescent="0.25">
      <c r="A126" s="330" t="s">
        <v>1218</v>
      </c>
    </row>
    <row r="127" spans="1:4" x14ac:dyDescent="0.25">
      <c r="A127" s="26" t="s">
        <v>480</v>
      </c>
    </row>
    <row r="128" spans="1:4" x14ac:dyDescent="0.25">
      <c r="A128" s="26" t="s">
        <v>951</v>
      </c>
    </row>
    <row r="129" spans="1:1" ht="26.4" x14ac:dyDescent="0.25">
      <c r="A129" s="26" t="s">
        <v>952</v>
      </c>
    </row>
    <row r="130" spans="1:1" x14ac:dyDescent="0.25">
      <c r="A130" s="26" t="s">
        <v>1253</v>
      </c>
    </row>
    <row r="131" spans="1:1" ht="26.4" x14ac:dyDescent="0.25">
      <c r="A131" s="26" t="s">
        <v>481</v>
      </c>
    </row>
    <row r="132" spans="1:1" ht="39.6" x14ac:dyDescent="0.25">
      <c r="A132" s="26" t="s">
        <v>1267</v>
      </c>
    </row>
    <row r="133" spans="1:1" ht="26.4" x14ac:dyDescent="0.25">
      <c r="A133" s="26" t="s">
        <v>953</v>
      </c>
    </row>
    <row r="134" spans="1:1" ht="12.75" customHeight="1" x14ac:dyDescent="0.25">
      <c r="A134" s="28" t="s">
        <v>473</v>
      </c>
    </row>
    <row r="135" spans="1:1" x14ac:dyDescent="0.25">
      <c r="A135" s="26" t="s">
        <v>1038</v>
      </c>
    </row>
    <row r="136" spans="1:1" ht="15.75" customHeight="1" x14ac:dyDescent="0.25">
      <c r="A136" s="26"/>
    </row>
    <row r="137" spans="1:1" x14ac:dyDescent="0.25">
      <c r="A137" s="330" t="s">
        <v>1219</v>
      </c>
    </row>
    <row r="138" spans="1:1" ht="42.6" customHeight="1" x14ac:dyDescent="0.25">
      <c r="A138" s="26" t="s">
        <v>1026</v>
      </c>
    </row>
    <row r="140" spans="1:1" x14ac:dyDescent="0.25">
      <c r="A140" s="330" t="s">
        <v>1220</v>
      </c>
    </row>
    <row r="141" spans="1:1" ht="152.1" customHeight="1" x14ac:dyDescent="0.25">
      <c r="A141" s="252" t="s">
        <v>1259</v>
      </c>
    </row>
    <row r="143" spans="1:1" ht="77.400000000000006" customHeight="1" x14ac:dyDescent="0.25">
      <c r="A143" s="300" t="s">
        <v>1211</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30"/>
  <sheetViews>
    <sheetView zoomScaleNormal="100" workbookViewId="0">
      <selection activeCell="B15" sqref="B15:C15"/>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7" width="0" style="163" hidden="1" customWidth="1"/>
    <col min="18" max="16384" width="9.109375" style="163"/>
  </cols>
  <sheetData>
    <row r="1" spans="1:16" ht="37.5" customHeight="1" x14ac:dyDescent="0.25">
      <c r="A1" s="396" t="str">
        <f>Spolu!C3&amp;", "&amp;Spolu!C6</f>
        <v>Slovenská softballová asociácia, Junácka 6, Bratislava, 831 04</v>
      </c>
      <c r="B1" s="396"/>
      <c r="C1" s="396"/>
      <c r="N1" s="163" t="str">
        <f>O1&amp;" - "&amp;P1</f>
        <v>a - príspevok uznaným športom</v>
      </c>
      <c r="O1" s="163" t="s">
        <v>200</v>
      </c>
      <c r="P1" s="163" t="s">
        <v>856</v>
      </c>
    </row>
    <row r="2" spans="1:16" x14ac:dyDescent="0.25">
      <c r="N2" s="163" t="str">
        <f t="shared" ref="N2:N19" si="0">O2&amp;" - "&amp;P2</f>
        <v>b - príspevok Slovenskému olympijskému a športovému výboru</v>
      </c>
      <c r="O2" s="163" t="s">
        <v>201</v>
      </c>
      <c r="P2" s="163" t="s">
        <v>880</v>
      </c>
    </row>
    <row r="3" spans="1:16" x14ac:dyDescent="0.25">
      <c r="E3" s="397" t="s">
        <v>766</v>
      </c>
      <c r="F3" s="398"/>
      <c r="N3" s="163" t="str">
        <f t="shared" si="0"/>
        <v>c - príspevok Slovenskému paralympijskému výboru</v>
      </c>
      <c r="O3" s="163" t="s">
        <v>202</v>
      </c>
      <c r="P3" s="163" t="s">
        <v>858</v>
      </c>
    </row>
    <row r="4" spans="1:16" ht="45.75" customHeight="1" x14ac:dyDescent="0.25">
      <c r="E4" s="398"/>
      <c r="F4" s="398"/>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758</v>
      </c>
      <c r="F9" s="177"/>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E10" s="166" t="s">
        <v>759</v>
      </c>
      <c r="F10" s="17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9" t="s">
        <v>751</v>
      </c>
      <c r="B12" s="399"/>
      <c r="C12" s="399"/>
      <c r="D12" s="164"/>
      <c r="E12" s="164"/>
      <c r="F12" s="222" t="s">
        <v>1867</v>
      </c>
      <c r="G12" s="164"/>
      <c r="N12" s="163" t="str">
        <f t="shared" si="0"/>
        <v>l - podpora zdravotne postihnutých športovcov</v>
      </c>
      <c r="O12" s="163" t="s">
        <v>211</v>
      </c>
      <c r="P12" s="163" t="s">
        <v>971</v>
      </c>
    </row>
    <row r="13" spans="1:16" ht="55.35" customHeight="1" x14ac:dyDescent="0.25">
      <c r="A13" s="40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400"/>
      <c r="C13" s="400"/>
      <c r="F13" s="222" t="s">
        <v>1868</v>
      </c>
      <c r="N13" s="163" t="str">
        <f t="shared" si="0"/>
        <v>m - plnenie úloh verejného záujmu v športe národnými športovými organizáciami</v>
      </c>
      <c r="O13" s="163" t="s">
        <v>212</v>
      </c>
      <c r="P13" s="163" t="s">
        <v>972</v>
      </c>
    </row>
    <row r="14" spans="1:16" ht="34.35" customHeight="1" x14ac:dyDescent="0.25">
      <c r="A14" s="165" t="s">
        <v>752</v>
      </c>
      <c r="B14" s="401" t="s">
        <v>1872</v>
      </c>
      <c r="C14" s="402"/>
      <c r="F14" s="222" t="s">
        <v>1869</v>
      </c>
      <c r="N14" s="163" t="str">
        <f t="shared" si="0"/>
        <v xml:space="preserve">n - </v>
      </c>
      <c r="O14" s="163" t="s">
        <v>213</v>
      </c>
    </row>
    <row r="15" spans="1:16" ht="34.35" customHeight="1" x14ac:dyDescent="0.25">
      <c r="A15" s="165" t="s">
        <v>753</v>
      </c>
      <c r="B15" s="401"/>
      <c r="C15" s="402"/>
      <c r="F15" s="404" t="s">
        <v>1870</v>
      </c>
      <c r="N15" s="163" t="str">
        <f t="shared" si="0"/>
        <v xml:space="preserve">o - </v>
      </c>
      <c r="O15" s="163" t="s">
        <v>214</v>
      </c>
    </row>
    <row r="16" spans="1:16" x14ac:dyDescent="0.25">
      <c r="A16" s="165" t="s">
        <v>754</v>
      </c>
      <c r="B16" s="168">
        <f>F8</f>
        <v>0</v>
      </c>
      <c r="C16" s="163"/>
      <c r="F16" s="404"/>
      <c r="N16" s="163" t="str">
        <f t="shared" si="0"/>
        <v xml:space="preserve">p - </v>
      </c>
      <c r="O16" s="163" t="s">
        <v>215</v>
      </c>
    </row>
    <row r="17" spans="1:16" ht="32.1" customHeight="1" x14ac:dyDescent="0.25">
      <c r="A17" s="165" t="s">
        <v>755</v>
      </c>
      <c r="B17" s="168">
        <f>F9</f>
        <v>0</v>
      </c>
      <c r="C17" s="163"/>
      <c r="F17" s="404"/>
      <c r="N17" s="163" t="str">
        <f t="shared" si="0"/>
        <v xml:space="preserve">q - </v>
      </c>
      <c r="O17" s="163" t="s">
        <v>216</v>
      </c>
    </row>
    <row r="18" spans="1:16" ht="15.6" thickBot="1" x14ac:dyDescent="0.3">
      <c r="B18" s="220" t="s">
        <v>879</v>
      </c>
      <c r="C18" s="221">
        <v>31</v>
      </c>
      <c r="N18" s="163" t="str">
        <f t="shared" si="0"/>
        <v xml:space="preserve">r - </v>
      </c>
      <c r="O18" s="163" t="s">
        <v>217</v>
      </c>
    </row>
    <row r="19" spans="1:16" x14ac:dyDescent="0.25">
      <c r="B19" s="220" t="s">
        <v>878</v>
      </c>
      <c r="C19" s="168" t="str">
        <f>Spolu!C4</f>
        <v>17316723</v>
      </c>
      <c r="E19" s="236"/>
      <c r="F19" s="171" t="s">
        <v>765</v>
      </c>
      <c r="G19" s="237"/>
      <c r="H19" s="172"/>
      <c r="N19" s="163" t="str">
        <f t="shared" si="0"/>
        <v xml:space="preserve"> - </v>
      </c>
    </row>
    <row r="20" spans="1:16" x14ac:dyDescent="0.25">
      <c r="A20" s="165" t="s">
        <v>714</v>
      </c>
      <c r="B20" s="169">
        <f>F6</f>
        <v>0</v>
      </c>
      <c r="C20" s="163"/>
      <c r="E20" s="236"/>
      <c r="F20" s="173" t="s">
        <v>1260</v>
      </c>
      <c r="G20" s="236" t="s">
        <v>1261</v>
      </c>
      <c r="H20" s="174"/>
    </row>
    <row r="21" spans="1:16" x14ac:dyDescent="0.25">
      <c r="B21" s="163"/>
      <c r="C21" s="163"/>
      <c r="E21" s="236"/>
      <c r="F21" s="173" t="s">
        <v>903</v>
      </c>
      <c r="G21" s="236" t="s">
        <v>904</v>
      </c>
      <c r="H21" s="174"/>
      <c r="N21" s="163" t="str">
        <f>O21&amp;" - "&amp;P21</f>
        <v>026 01 - Šport pre všetkých, školský a univerzitný šport</v>
      </c>
      <c r="O21" s="163" t="s">
        <v>7</v>
      </c>
      <c r="P21" s="163" t="s">
        <v>868</v>
      </c>
    </row>
    <row r="22" spans="1:16" x14ac:dyDescent="0.25">
      <c r="A22" s="163"/>
      <c r="B22" s="163"/>
      <c r="E22" s="236"/>
      <c r="F22" s="173" t="s">
        <v>764</v>
      </c>
      <c r="G22" s="236" t="s">
        <v>862</v>
      </c>
      <c r="H22" s="174"/>
      <c r="N22" s="163" t="str">
        <f>O22&amp;" - "&amp;P22</f>
        <v>026 02 - Uznané športy</v>
      </c>
      <c r="O22" s="163" t="s">
        <v>6</v>
      </c>
      <c r="P22" s="163" t="s">
        <v>196</v>
      </c>
    </row>
    <row r="23" spans="1:16" ht="80.400000000000006" customHeight="1" thickBot="1" x14ac:dyDescent="0.3">
      <c r="A23" s="338"/>
      <c r="B23" s="241"/>
      <c r="C23" s="235"/>
      <c r="E23" s="164"/>
      <c r="F23" s="238" t="s">
        <v>1110</v>
      </c>
      <c r="G23" s="239" t="s">
        <v>871</v>
      </c>
      <c r="H23" s="240"/>
      <c r="N23" s="163" t="str">
        <f>O23&amp;" - "&amp;P23</f>
        <v>026 03 - Národné športové projekty</v>
      </c>
      <c r="O23" s="163" t="s">
        <v>10</v>
      </c>
      <c r="P23" s="163" t="s">
        <v>197</v>
      </c>
    </row>
    <row r="24" spans="1:16" ht="39.75" customHeight="1" x14ac:dyDescent="0.25">
      <c r="A24" s="337"/>
      <c r="B24" s="403" t="s">
        <v>768</v>
      </c>
      <c r="C24" s="403"/>
      <c r="N24" s="163" t="str">
        <f>O24&amp;" - "&amp;P24</f>
        <v>026 04 - Športová infraštruktúra</v>
      </c>
      <c r="O24" s="163" t="s">
        <v>9</v>
      </c>
      <c r="P24" s="163" t="s">
        <v>198</v>
      </c>
    </row>
    <row r="25" spans="1:16" x14ac:dyDescent="0.25">
      <c r="N25" s="163" t="str">
        <f>O25&amp;" - "&amp;P25</f>
        <v>026 05 - Prierezové činnosti v športe</v>
      </c>
      <c r="O25" s="163" t="s">
        <v>12</v>
      </c>
      <c r="P25" s="163" t="s">
        <v>707</v>
      </c>
    </row>
    <row r="27" spans="1:16" x14ac:dyDescent="0.25">
      <c r="N27" s="163" t="s">
        <v>761</v>
      </c>
    </row>
    <row r="28" spans="1:16" x14ac:dyDescent="0.25">
      <c r="N28" s="163" t="s">
        <v>762</v>
      </c>
    </row>
    <row r="29" spans="1:16" x14ac:dyDescent="0.25">
      <c r="N29" s="163" t="s">
        <v>1871</v>
      </c>
    </row>
    <row r="30" spans="1:16" x14ac:dyDescent="0.25">
      <c r="N30" s="163" t="s">
        <v>763</v>
      </c>
    </row>
  </sheetData>
  <sheetProtection sheet="1"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651</v>
      </c>
    </row>
    <row r="2" spans="1:2" ht="30" customHeight="1" x14ac:dyDescent="0.25">
      <c r="A2" s="405" t="s">
        <v>652</v>
      </c>
      <c r="B2" s="405"/>
    </row>
    <row r="3" spans="1:2" x14ac:dyDescent="0.25">
      <c r="A3" s="76" t="s">
        <v>653</v>
      </c>
      <c r="B3" s="76" t="s">
        <v>654</v>
      </c>
    </row>
    <row r="4" spans="1:2" x14ac:dyDescent="0.25">
      <c r="A4" s="77" t="s">
        <v>655</v>
      </c>
      <c r="B4" s="77" t="s">
        <v>656</v>
      </c>
    </row>
    <row r="5" spans="1:2" x14ac:dyDescent="0.25">
      <c r="A5" s="77" t="s">
        <v>657</v>
      </c>
      <c r="B5" s="77" t="s">
        <v>658</v>
      </c>
    </row>
    <row r="6" spans="1:2" x14ac:dyDescent="0.25">
      <c r="A6" s="77" t="s">
        <v>659</v>
      </c>
      <c r="B6" s="77" t="s">
        <v>660</v>
      </c>
    </row>
    <row r="7" spans="1:2" x14ac:dyDescent="0.25">
      <c r="A7" s="77" t="s">
        <v>661</v>
      </c>
      <c r="B7" s="77" t="s">
        <v>662</v>
      </c>
    </row>
    <row r="8" spans="1:2" x14ac:dyDescent="0.25">
      <c r="A8" s="77" t="s">
        <v>663</v>
      </c>
      <c r="B8" s="77" t="s">
        <v>664</v>
      </c>
    </row>
    <row r="9" spans="1:2" x14ac:dyDescent="0.25">
      <c r="A9" s="77" t="s">
        <v>665</v>
      </c>
      <c r="B9" s="77" t="s">
        <v>666</v>
      </c>
    </row>
    <row r="10" spans="1:2" x14ac:dyDescent="0.25">
      <c r="A10" s="77" t="s">
        <v>667</v>
      </c>
      <c r="B10" s="77" t="s">
        <v>668</v>
      </c>
    </row>
    <row r="11" spans="1:2" x14ac:dyDescent="0.25">
      <c r="A11" s="77" t="s">
        <v>669</v>
      </c>
      <c r="B11" s="77" t="s">
        <v>670</v>
      </c>
    </row>
    <row r="12" spans="1:2" x14ac:dyDescent="0.25">
      <c r="A12" s="77" t="s">
        <v>671</v>
      </c>
      <c r="B12" s="77" t="s">
        <v>672</v>
      </c>
    </row>
    <row r="13" spans="1:2" x14ac:dyDescent="0.25">
      <c r="A13" s="77" t="s">
        <v>673</v>
      </c>
      <c r="B13" s="77" t="s">
        <v>674</v>
      </c>
    </row>
    <row r="14" spans="1:2" x14ac:dyDescent="0.25">
      <c r="A14" s="77" t="s">
        <v>675</v>
      </c>
      <c r="B14" s="77" t="s">
        <v>676</v>
      </c>
    </row>
    <row r="15" spans="1:2" x14ac:dyDescent="0.25">
      <c r="A15" s="77" t="s">
        <v>677</v>
      </c>
      <c r="B15" s="77" t="s">
        <v>678</v>
      </c>
    </row>
    <row r="16" spans="1:2" x14ac:dyDescent="0.25">
      <c r="A16" s="77" t="s">
        <v>679</v>
      </c>
      <c r="B16" s="77" t="s">
        <v>680</v>
      </c>
    </row>
    <row r="17" spans="1:2" x14ac:dyDescent="0.25">
      <c r="A17" s="78" t="s">
        <v>681</v>
      </c>
      <c r="B17" s="78" t="s">
        <v>682</v>
      </c>
    </row>
    <row r="18" spans="1:2" x14ac:dyDescent="0.25">
      <c r="A18" s="77" t="s">
        <v>683</v>
      </c>
      <c r="B18" s="78" t="s">
        <v>684</v>
      </c>
    </row>
    <row r="19" spans="1:2" x14ac:dyDescent="0.25">
      <c r="A19" s="78" t="s">
        <v>685</v>
      </c>
      <c r="B19" s="78" t="s">
        <v>686</v>
      </c>
    </row>
    <row r="20" spans="1:2" x14ac:dyDescent="0.25">
      <c r="A20" s="77" t="s">
        <v>687</v>
      </c>
      <c r="B20" s="77" t="s">
        <v>688</v>
      </c>
    </row>
    <row r="21" spans="1:2" x14ac:dyDescent="0.25">
      <c r="A21" s="77" t="s">
        <v>689</v>
      </c>
      <c r="B21" s="77" t="s">
        <v>690</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7" t="s">
        <v>488</v>
      </c>
      <c r="B1" s="347"/>
      <c r="C1" s="347"/>
      <c r="D1" s="347"/>
      <c r="E1" s="347"/>
      <c r="F1" s="347"/>
      <c r="G1" s="347"/>
      <c r="H1" s="347"/>
      <c r="I1" s="66"/>
      <c r="J1" s="44"/>
    </row>
    <row r="2" spans="1:11" s="45" customFormat="1" ht="15.6" x14ac:dyDescent="0.3">
      <c r="A2" s="353" t="s">
        <v>1108</v>
      </c>
      <c r="B2" s="353"/>
      <c r="C2" s="353"/>
      <c r="D2" s="353"/>
      <c r="E2" s="353"/>
      <c r="F2" s="353"/>
      <c r="G2" s="353"/>
      <c r="H2" s="351" t="str">
        <f>+Doklady!I100</f>
        <v>V3</v>
      </c>
      <c r="I2" s="351"/>
      <c r="J2" s="46"/>
    </row>
    <row r="3" spans="1:11" s="45" customFormat="1" ht="13.8" x14ac:dyDescent="0.25">
      <c r="A3" s="47"/>
      <c r="B3" s="48"/>
      <c r="C3" s="48"/>
      <c r="D3" s="47"/>
      <c r="E3" s="47"/>
      <c r="F3" s="47"/>
      <c r="G3" s="49"/>
      <c r="H3" s="352">
        <f>+Doklady!I101</f>
        <v>45226</v>
      </c>
      <c r="I3" s="352"/>
      <c r="J3" s="46"/>
    </row>
    <row r="4" spans="1:11" s="45" customFormat="1" ht="15.75" customHeight="1" x14ac:dyDescent="0.25">
      <c r="A4" s="50" t="s">
        <v>459</v>
      </c>
      <c r="B4" s="348" t="s">
        <v>489</v>
      </c>
      <c r="C4" s="349"/>
      <c r="D4" s="349"/>
      <c r="E4" s="350"/>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468</v>
      </c>
      <c r="B7" s="12" t="s">
        <v>461</v>
      </c>
      <c r="C7" s="11" t="s">
        <v>462</v>
      </c>
      <c r="D7" s="11" t="s">
        <v>463</v>
      </c>
      <c r="E7" s="11" t="s">
        <v>466</v>
      </c>
      <c r="F7" s="11" t="s">
        <v>863</v>
      </c>
      <c r="G7" s="11" t="s">
        <v>464</v>
      </c>
      <c r="H7" s="13" t="s">
        <v>467</v>
      </c>
      <c r="I7" s="73" t="s">
        <v>446</v>
      </c>
      <c r="J7" s="54"/>
    </row>
    <row r="8" spans="1:11" ht="71.400000000000006" x14ac:dyDescent="0.25">
      <c r="A8" s="57" t="s">
        <v>643</v>
      </c>
      <c r="B8" s="178"/>
      <c r="C8" s="178"/>
      <c r="D8" s="59">
        <v>45048</v>
      </c>
      <c r="E8" s="179" t="s">
        <v>1112</v>
      </c>
      <c r="F8" s="179"/>
      <c r="G8" s="179"/>
      <c r="H8" s="180"/>
      <c r="I8" s="181"/>
      <c r="J8" s="54"/>
    </row>
    <row r="9" spans="1:11" ht="40.799999999999997" x14ac:dyDescent="0.25">
      <c r="A9" s="57" t="s">
        <v>643</v>
      </c>
      <c r="B9" s="58" t="s">
        <v>1141</v>
      </c>
      <c r="C9" s="58" t="s">
        <v>490</v>
      </c>
      <c r="D9" s="59">
        <v>45049</v>
      </c>
      <c r="E9" s="57" t="s">
        <v>491</v>
      </c>
      <c r="F9" s="57"/>
      <c r="G9" s="57" t="s">
        <v>492</v>
      </c>
      <c r="H9" s="60">
        <v>400</v>
      </c>
      <c r="I9" s="69">
        <v>3</v>
      </c>
      <c r="J9" s="54"/>
    </row>
    <row r="10" spans="1:11" ht="13.2" x14ac:dyDescent="0.25">
      <c r="A10" s="57" t="s">
        <v>643</v>
      </c>
      <c r="B10" s="58" t="s">
        <v>1142</v>
      </c>
      <c r="C10" s="58" t="s">
        <v>493</v>
      </c>
      <c r="D10" s="59">
        <v>45050</v>
      </c>
      <c r="E10" s="57" t="s">
        <v>494</v>
      </c>
      <c r="F10" s="57"/>
      <c r="G10" s="57" t="s">
        <v>495</v>
      </c>
      <c r="H10" s="60"/>
      <c r="I10" s="69">
        <v>3</v>
      </c>
      <c r="J10" s="54"/>
    </row>
    <row r="11" spans="1:11" ht="13.2" x14ac:dyDescent="0.25">
      <c r="A11" s="57" t="s">
        <v>643</v>
      </c>
      <c r="B11" s="58" t="s">
        <v>1143</v>
      </c>
      <c r="C11" s="58" t="s">
        <v>496</v>
      </c>
      <c r="D11" s="59">
        <v>45051</v>
      </c>
      <c r="E11" s="57" t="s">
        <v>497</v>
      </c>
      <c r="F11" s="57"/>
      <c r="G11" s="57" t="s">
        <v>498</v>
      </c>
      <c r="H11" s="60">
        <v>100</v>
      </c>
      <c r="I11" s="69">
        <v>3</v>
      </c>
      <c r="J11" s="54"/>
    </row>
    <row r="12" spans="1:11" ht="13.2" x14ac:dyDescent="0.25">
      <c r="A12" s="57" t="s">
        <v>643</v>
      </c>
      <c r="B12" s="58" t="s">
        <v>1144</v>
      </c>
      <c r="C12" s="58" t="s">
        <v>499</v>
      </c>
      <c r="D12" s="59">
        <v>45052</v>
      </c>
      <c r="E12" s="57" t="s">
        <v>500</v>
      </c>
      <c r="F12" s="57"/>
      <c r="G12" s="57" t="s">
        <v>501</v>
      </c>
      <c r="H12" s="60">
        <v>50</v>
      </c>
      <c r="I12" s="69">
        <v>3</v>
      </c>
      <c r="J12" s="54"/>
    </row>
    <row r="13" spans="1:11" ht="13.2" x14ac:dyDescent="0.25">
      <c r="A13" s="57" t="s">
        <v>643</v>
      </c>
      <c r="B13" s="58" t="s">
        <v>1145</v>
      </c>
      <c r="C13" s="58" t="s">
        <v>502</v>
      </c>
      <c r="D13" s="59">
        <v>45053</v>
      </c>
      <c r="E13" s="57" t="s">
        <v>503</v>
      </c>
      <c r="F13" s="57"/>
      <c r="G13" s="57" t="s">
        <v>504</v>
      </c>
      <c r="H13" s="60">
        <v>200</v>
      </c>
      <c r="I13" s="69">
        <v>3</v>
      </c>
      <c r="J13" s="54"/>
    </row>
    <row r="14" spans="1:11" ht="13.2" x14ac:dyDescent="0.25">
      <c r="A14" s="57" t="s">
        <v>643</v>
      </c>
      <c r="B14" s="58" t="s">
        <v>1146</v>
      </c>
      <c r="C14" s="58" t="s">
        <v>505</v>
      </c>
      <c r="D14" s="59">
        <v>45054</v>
      </c>
      <c r="E14" s="57" t="s">
        <v>506</v>
      </c>
      <c r="F14" s="57"/>
      <c r="G14" s="57" t="s">
        <v>507</v>
      </c>
      <c r="H14" s="60"/>
      <c r="I14" s="69">
        <v>3</v>
      </c>
      <c r="J14" s="54"/>
    </row>
    <row r="15" spans="1:11" ht="13.2" x14ac:dyDescent="0.25">
      <c r="A15" s="57" t="s">
        <v>643</v>
      </c>
      <c r="B15" s="58" t="s">
        <v>1147</v>
      </c>
      <c r="C15" s="58" t="s">
        <v>508</v>
      </c>
      <c r="D15" s="59">
        <v>45055</v>
      </c>
      <c r="E15" s="57" t="s">
        <v>509</v>
      </c>
      <c r="F15" s="57"/>
      <c r="G15" s="57" t="s">
        <v>510</v>
      </c>
      <c r="H15" s="60">
        <v>505</v>
      </c>
      <c r="I15" s="69">
        <v>3</v>
      </c>
      <c r="J15" s="54"/>
    </row>
    <row r="16" spans="1:11" ht="122.4" x14ac:dyDescent="0.25">
      <c r="A16" s="57" t="s">
        <v>643</v>
      </c>
      <c r="B16" s="182"/>
      <c r="C16" s="182"/>
      <c r="D16" s="59">
        <v>45056</v>
      </c>
      <c r="E16" s="183" t="s">
        <v>1113</v>
      </c>
      <c r="F16" s="183"/>
      <c r="G16" s="183"/>
      <c r="H16" s="184"/>
      <c r="I16" s="185"/>
      <c r="J16" s="54"/>
    </row>
    <row r="17" spans="1:18" ht="13.2" x14ac:dyDescent="0.25">
      <c r="A17" s="57" t="s">
        <v>643</v>
      </c>
      <c r="B17" s="58" t="s">
        <v>1148</v>
      </c>
      <c r="C17" s="58" t="s">
        <v>511</v>
      </c>
      <c r="D17" s="59">
        <v>45057</v>
      </c>
      <c r="E17" s="57" t="s">
        <v>512</v>
      </c>
      <c r="F17" s="57"/>
      <c r="G17" s="57" t="s">
        <v>513</v>
      </c>
      <c r="H17" s="60"/>
      <c r="I17" s="69">
        <v>2</v>
      </c>
      <c r="J17" s="54"/>
    </row>
    <row r="18" spans="1:18" ht="20.399999999999999" x14ac:dyDescent="0.25">
      <c r="A18" s="57" t="s">
        <v>643</v>
      </c>
      <c r="B18" s="58" t="s">
        <v>1149</v>
      </c>
      <c r="C18" s="58" t="s">
        <v>956</v>
      </c>
      <c r="D18" s="59">
        <v>45058</v>
      </c>
      <c r="E18" s="57" t="s">
        <v>514</v>
      </c>
      <c r="F18" s="57"/>
      <c r="G18" s="57" t="s">
        <v>515</v>
      </c>
      <c r="H18" s="60"/>
      <c r="I18" s="69">
        <v>2</v>
      </c>
      <c r="J18" s="54"/>
    </row>
    <row r="19" spans="1:18" ht="13.2" x14ac:dyDescent="0.25">
      <c r="A19" s="57" t="s">
        <v>643</v>
      </c>
      <c r="B19" s="58" t="s">
        <v>1150</v>
      </c>
      <c r="C19" s="58" t="s">
        <v>516</v>
      </c>
      <c r="D19" s="59">
        <v>45059</v>
      </c>
      <c r="E19" s="57" t="s">
        <v>517</v>
      </c>
      <c r="F19" s="57"/>
      <c r="G19" s="57" t="s">
        <v>518</v>
      </c>
      <c r="H19" s="60">
        <v>1000</v>
      </c>
      <c r="I19" s="69">
        <v>2</v>
      </c>
      <c r="J19" s="54"/>
    </row>
    <row r="20" spans="1:18" ht="13.2" x14ac:dyDescent="0.25">
      <c r="A20" s="57" t="s">
        <v>643</v>
      </c>
      <c r="B20" s="58" t="s">
        <v>1151</v>
      </c>
      <c r="C20" s="58" t="s">
        <v>519</v>
      </c>
      <c r="D20" s="59">
        <v>45060</v>
      </c>
      <c r="E20" s="57" t="s">
        <v>520</v>
      </c>
      <c r="F20" s="57"/>
      <c r="G20" s="57" t="s">
        <v>521</v>
      </c>
      <c r="H20" s="60">
        <v>300</v>
      </c>
      <c r="I20" s="69">
        <v>2</v>
      </c>
      <c r="J20" s="54"/>
    </row>
    <row r="21" spans="1:18" ht="13.2" x14ac:dyDescent="0.25">
      <c r="A21" s="57" t="s">
        <v>643</v>
      </c>
      <c r="B21" s="58" t="s">
        <v>1152</v>
      </c>
      <c r="C21" s="58" t="s">
        <v>522</v>
      </c>
      <c r="D21" s="59">
        <v>45061</v>
      </c>
      <c r="E21" s="57" t="s">
        <v>523</v>
      </c>
      <c r="F21" s="57"/>
      <c r="G21" s="57" t="s">
        <v>524</v>
      </c>
      <c r="H21" s="60">
        <v>600</v>
      </c>
      <c r="I21" s="69">
        <v>2</v>
      </c>
      <c r="J21" s="54"/>
    </row>
    <row r="22" spans="1:18" ht="20.399999999999999" x14ac:dyDescent="0.25">
      <c r="A22" s="57" t="s">
        <v>643</v>
      </c>
      <c r="B22" s="58" t="s">
        <v>1153</v>
      </c>
      <c r="C22" s="58" t="s">
        <v>525</v>
      </c>
      <c r="D22" s="59">
        <v>45062</v>
      </c>
      <c r="E22" s="57" t="s">
        <v>1114</v>
      </c>
      <c r="F22" s="57"/>
      <c r="G22" s="57" t="s">
        <v>526</v>
      </c>
      <c r="H22" s="60">
        <v>25.9</v>
      </c>
      <c r="I22" s="69">
        <v>2</v>
      </c>
      <c r="J22" s="54"/>
    </row>
    <row r="23" spans="1:18" ht="13.2" x14ac:dyDescent="0.25">
      <c r="A23" s="57" t="s">
        <v>643</v>
      </c>
      <c r="B23" s="58" t="s">
        <v>1154</v>
      </c>
      <c r="C23" s="58" t="s">
        <v>527</v>
      </c>
      <c r="D23" s="59">
        <v>45063</v>
      </c>
      <c r="E23" s="57" t="s">
        <v>528</v>
      </c>
      <c r="F23" s="57"/>
      <c r="G23" s="57" t="s">
        <v>529</v>
      </c>
      <c r="H23" s="60"/>
      <c r="I23" s="69">
        <v>2</v>
      </c>
      <c r="J23" s="54"/>
    </row>
    <row r="24" spans="1:18" ht="13.2" x14ac:dyDescent="0.25">
      <c r="A24" s="57" t="s">
        <v>643</v>
      </c>
      <c r="B24" s="182"/>
      <c r="C24" s="182"/>
      <c r="D24" s="59">
        <v>45064</v>
      </c>
      <c r="E24" s="183" t="s">
        <v>530</v>
      </c>
      <c r="F24" s="183"/>
      <c r="G24" s="183"/>
      <c r="H24" s="184"/>
      <c r="I24" s="185"/>
      <c r="J24" s="54"/>
      <c r="M24" s="62"/>
      <c r="N24" s="62"/>
      <c r="O24" s="62"/>
      <c r="P24" s="62"/>
      <c r="Q24" s="62"/>
      <c r="R24" s="62"/>
    </row>
    <row r="25" spans="1:18" ht="30.6" x14ac:dyDescent="0.25">
      <c r="A25" s="57" t="s">
        <v>643</v>
      </c>
      <c r="B25" s="58" t="s">
        <v>531</v>
      </c>
      <c r="C25" s="58" t="s">
        <v>531</v>
      </c>
      <c r="D25" s="59">
        <v>45065</v>
      </c>
      <c r="E25" s="57" t="s">
        <v>1115</v>
      </c>
      <c r="F25" s="57"/>
      <c r="G25" s="57" t="s">
        <v>532</v>
      </c>
      <c r="H25" s="60"/>
      <c r="I25" s="69">
        <v>4</v>
      </c>
      <c r="J25" s="54"/>
      <c r="M25" s="62"/>
      <c r="N25" s="62"/>
      <c r="O25" s="62"/>
      <c r="P25" s="62"/>
      <c r="Q25" s="62"/>
      <c r="R25" s="62"/>
    </row>
    <row r="26" spans="1:18" ht="13.2" x14ac:dyDescent="0.25">
      <c r="A26" s="57" t="s">
        <v>643</v>
      </c>
      <c r="B26" s="58" t="s">
        <v>1155</v>
      </c>
      <c r="C26" s="58" t="s">
        <v>533</v>
      </c>
      <c r="D26" s="59">
        <v>45066</v>
      </c>
      <c r="E26" s="57" t="s">
        <v>534</v>
      </c>
      <c r="F26" s="57"/>
      <c r="G26" s="57" t="s">
        <v>535</v>
      </c>
      <c r="H26" s="60">
        <v>124</v>
      </c>
      <c r="I26" s="69">
        <v>2</v>
      </c>
      <c r="J26" s="54"/>
      <c r="M26" s="62"/>
      <c r="N26" s="62"/>
      <c r="O26" s="62"/>
      <c r="P26" s="62"/>
      <c r="Q26" s="62"/>
      <c r="R26" s="62"/>
    </row>
    <row r="27" spans="1:18" ht="13.2" x14ac:dyDescent="0.25">
      <c r="A27" s="57" t="s">
        <v>643</v>
      </c>
      <c r="B27" s="58" t="s">
        <v>1156</v>
      </c>
      <c r="C27" s="58">
        <v>1213275</v>
      </c>
      <c r="D27" s="59">
        <v>45067</v>
      </c>
      <c r="E27" s="57" t="s">
        <v>536</v>
      </c>
      <c r="F27" s="57"/>
      <c r="G27" s="57" t="s">
        <v>537</v>
      </c>
      <c r="H27" s="60">
        <v>19.100000000000001</v>
      </c>
      <c r="I27" s="69">
        <v>2</v>
      </c>
      <c r="J27" s="54"/>
      <c r="O27" s="62"/>
      <c r="P27" s="62"/>
      <c r="Q27" s="62"/>
      <c r="R27" s="62"/>
    </row>
    <row r="28" spans="1:18" ht="13.2" x14ac:dyDescent="0.25">
      <c r="A28" s="57" t="s">
        <v>643</v>
      </c>
      <c r="B28" s="58" t="s">
        <v>1157</v>
      </c>
      <c r="C28" s="58">
        <v>2007006035</v>
      </c>
      <c r="D28" s="59">
        <v>45068</v>
      </c>
      <c r="E28" s="57" t="s">
        <v>1009</v>
      </c>
      <c r="F28" s="57"/>
      <c r="G28" s="57" t="s">
        <v>538</v>
      </c>
      <c r="H28" s="60">
        <v>277.74</v>
      </c>
      <c r="I28" s="69">
        <v>4</v>
      </c>
      <c r="J28" s="54"/>
      <c r="O28" s="62"/>
      <c r="P28" s="62"/>
      <c r="Q28" s="62"/>
      <c r="R28" s="62"/>
    </row>
    <row r="29" spans="1:18" ht="13.2" x14ac:dyDescent="0.25">
      <c r="A29" s="57" t="s">
        <v>643</v>
      </c>
      <c r="B29" s="63">
        <v>45261</v>
      </c>
      <c r="C29" s="58" t="s">
        <v>533</v>
      </c>
      <c r="D29" s="59">
        <v>45069</v>
      </c>
      <c r="E29" s="57" t="s">
        <v>1116</v>
      </c>
      <c r="F29" s="57"/>
      <c r="G29" s="57" t="s">
        <v>539</v>
      </c>
      <c r="H29" s="60">
        <v>50</v>
      </c>
      <c r="I29" s="69">
        <v>4</v>
      </c>
      <c r="J29" s="54"/>
      <c r="O29" s="62"/>
      <c r="P29" s="62"/>
      <c r="Q29" s="62"/>
      <c r="R29" s="62"/>
    </row>
    <row r="30" spans="1:18" ht="13.2" x14ac:dyDescent="0.25">
      <c r="A30" s="57" t="s">
        <v>643</v>
      </c>
      <c r="B30" s="58" t="s">
        <v>1158</v>
      </c>
      <c r="C30" s="58" t="s">
        <v>540</v>
      </c>
      <c r="D30" s="59">
        <v>45070</v>
      </c>
      <c r="E30" s="57" t="s">
        <v>541</v>
      </c>
      <c r="F30" s="57"/>
      <c r="G30" s="57" t="s">
        <v>542</v>
      </c>
      <c r="H30" s="60">
        <v>9</v>
      </c>
      <c r="I30" s="69">
        <v>4</v>
      </c>
      <c r="J30" s="54"/>
      <c r="O30" s="62"/>
      <c r="P30" s="62"/>
      <c r="Q30" s="62"/>
      <c r="R30" s="62"/>
    </row>
    <row r="31" spans="1:18" ht="20.399999999999999" x14ac:dyDescent="0.25">
      <c r="A31" s="57" t="s">
        <v>643</v>
      </c>
      <c r="B31" s="63">
        <v>45047</v>
      </c>
      <c r="C31" s="58" t="s">
        <v>543</v>
      </c>
      <c r="D31" s="59">
        <v>45071</v>
      </c>
      <c r="E31" s="57" t="s">
        <v>1117</v>
      </c>
      <c r="F31" s="57"/>
      <c r="G31" s="57" t="s">
        <v>544</v>
      </c>
      <c r="H31" s="60">
        <v>10</v>
      </c>
      <c r="I31" s="69">
        <v>4</v>
      </c>
      <c r="J31" s="54"/>
      <c r="O31" s="62"/>
      <c r="P31" s="62"/>
      <c r="Q31" s="62"/>
      <c r="R31" s="62"/>
    </row>
    <row r="32" spans="1:18" ht="13.2" x14ac:dyDescent="0.25">
      <c r="A32" s="57" t="s">
        <v>643</v>
      </c>
      <c r="B32" s="58" t="s">
        <v>545</v>
      </c>
      <c r="C32" s="58" t="s">
        <v>546</v>
      </c>
      <c r="D32" s="59">
        <v>45072</v>
      </c>
      <c r="E32" s="57" t="s">
        <v>1118</v>
      </c>
      <c r="F32" s="57"/>
      <c r="G32" s="57" t="s">
        <v>547</v>
      </c>
      <c r="H32" s="60">
        <v>500</v>
      </c>
      <c r="I32" s="69">
        <v>1</v>
      </c>
      <c r="J32" s="54"/>
      <c r="O32" s="62"/>
      <c r="P32" s="62"/>
      <c r="Q32" s="62"/>
      <c r="R32" s="62"/>
    </row>
    <row r="33" spans="1:18" ht="13.2" x14ac:dyDescent="0.25">
      <c r="A33" s="57" t="s">
        <v>643</v>
      </c>
      <c r="B33" s="58" t="s">
        <v>1159</v>
      </c>
      <c r="C33" s="58" t="s">
        <v>548</v>
      </c>
      <c r="D33" s="59">
        <v>45073</v>
      </c>
      <c r="E33" s="57" t="s">
        <v>549</v>
      </c>
      <c r="F33" s="57"/>
      <c r="G33" s="57" t="s">
        <v>550</v>
      </c>
      <c r="H33" s="60">
        <v>71.2</v>
      </c>
      <c r="I33" s="69">
        <v>3</v>
      </c>
      <c r="J33" s="54"/>
      <c r="O33" s="62"/>
      <c r="P33" s="62"/>
      <c r="Q33" s="62"/>
      <c r="R33" s="62"/>
    </row>
    <row r="34" spans="1:18" ht="51" x14ac:dyDescent="0.25">
      <c r="A34" s="57" t="s">
        <v>643</v>
      </c>
      <c r="B34" s="58" t="s">
        <v>1160</v>
      </c>
      <c r="C34" s="58" t="s">
        <v>957</v>
      </c>
      <c r="D34" s="59">
        <v>45074</v>
      </c>
      <c r="E34" s="57" t="s">
        <v>1119</v>
      </c>
      <c r="F34" s="57"/>
      <c r="G34" s="57" t="s">
        <v>551</v>
      </c>
      <c r="H34" s="60">
        <v>250</v>
      </c>
      <c r="I34" s="69">
        <v>1</v>
      </c>
      <c r="J34" s="54"/>
    </row>
    <row r="35" spans="1:18" ht="13.2" x14ac:dyDescent="0.25">
      <c r="A35" s="57" t="s">
        <v>643</v>
      </c>
      <c r="B35" s="58" t="s">
        <v>1161</v>
      </c>
      <c r="C35" s="58" t="s">
        <v>552</v>
      </c>
      <c r="D35" s="59">
        <v>45075</v>
      </c>
      <c r="E35" s="57" t="s">
        <v>553</v>
      </c>
      <c r="F35" s="57"/>
      <c r="G35" s="57" t="s">
        <v>554</v>
      </c>
      <c r="H35" s="60">
        <v>320</v>
      </c>
      <c r="I35" s="69">
        <v>5</v>
      </c>
      <c r="J35" s="54"/>
    </row>
    <row r="36" spans="1:18" ht="13.2" x14ac:dyDescent="0.25">
      <c r="A36" s="57" t="s">
        <v>643</v>
      </c>
      <c r="B36" s="58" t="s">
        <v>1162</v>
      </c>
      <c r="C36" s="58" t="s">
        <v>555</v>
      </c>
      <c r="D36" s="59">
        <v>45076</v>
      </c>
      <c r="E36" s="57" t="s">
        <v>1120</v>
      </c>
      <c r="F36" s="57"/>
      <c r="G36" s="57" t="s">
        <v>556</v>
      </c>
      <c r="H36" s="60">
        <v>40</v>
      </c>
      <c r="I36" s="69">
        <v>4</v>
      </c>
      <c r="J36" s="54"/>
    </row>
    <row r="37" spans="1:18" ht="13.2" x14ac:dyDescent="0.25">
      <c r="A37" s="57" t="s">
        <v>643</v>
      </c>
      <c r="B37" s="63">
        <v>44927</v>
      </c>
      <c r="C37" s="58" t="s">
        <v>958</v>
      </c>
      <c r="D37" s="59">
        <v>45077</v>
      </c>
      <c r="E37" s="57" t="s">
        <v>557</v>
      </c>
      <c r="F37" s="57"/>
      <c r="G37" s="57" t="s">
        <v>558</v>
      </c>
      <c r="H37" s="60">
        <v>25</v>
      </c>
      <c r="I37" s="69">
        <v>4</v>
      </c>
      <c r="J37" s="54"/>
    </row>
    <row r="38" spans="1:18" ht="13.2" x14ac:dyDescent="0.25">
      <c r="A38" s="57" t="s">
        <v>643</v>
      </c>
      <c r="B38" s="63">
        <v>44986</v>
      </c>
      <c r="C38" s="58" t="s">
        <v>559</v>
      </c>
      <c r="D38" s="59">
        <v>45078</v>
      </c>
      <c r="E38" s="57" t="s">
        <v>1121</v>
      </c>
      <c r="F38" s="57"/>
      <c r="G38" s="57" t="s">
        <v>560</v>
      </c>
      <c r="H38" s="60">
        <v>150</v>
      </c>
      <c r="I38" s="69">
        <v>4</v>
      </c>
      <c r="J38" s="54"/>
    </row>
    <row r="39" spans="1:18" ht="13.2" x14ac:dyDescent="0.25">
      <c r="A39" s="57" t="s">
        <v>643</v>
      </c>
      <c r="B39" s="63">
        <v>45017</v>
      </c>
      <c r="C39" s="58" t="s">
        <v>561</v>
      </c>
      <c r="D39" s="59">
        <v>45079</v>
      </c>
      <c r="E39" s="57" t="s">
        <v>1122</v>
      </c>
      <c r="F39" s="57"/>
      <c r="G39" s="57" t="s">
        <v>562</v>
      </c>
      <c r="H39" s="60">
        <v>100</v>
      </c>
      <c r="I39" s="69">
        <v>4</v>
      </c>
      <c r="J39" s="54"/>
    </row>
    <row r="40" spans="1:18" x14ac:dyDescent="0.2">
      <c r="A40" s="57" t="s">
        <v>643</v>
      </c>
      <c r="B40" s="58" t="s">
        <v>1163</v>
      </c>
      <c r="C40" s="58" t="s">
        <v>563</v>
      </c>
      <c r="D40" s="59">
        <v>45080</v>
      </c>
      <c r="E40" s="57" t="s">
        <v>1123</v>
      </c>
      <c r="F40" s="57"/>
      <c r="G40" s="57" t="s">
        <v>564</v>
      </c>
      <c r="H40" s="60">
        <v>74.099999999999994</v>
      </c>
      <c r="I40" s="69">
        <v>4</v>
      </c>
    </row>
    <row r="41" spans="1:18" x14ac:dyDescent="0.2">
      <c r="A41" s="57" t="s">
        <v>643</v>
      </c>
      <c r="B41" s="58" t="s">
        <v>1164</v>
      </c>
      <c r="C41" s="58" t="s">
        <v>565</v>
      </c>
      <c r="D41" s="59">
        <v>45081</v>
      </c>
      <c r="E41" s="57" t="s">
        <v>1124</v>
      </c>
      <c r="F41" s="57"/>
      <c r="G41" s="57" t="s">
        <v>566</v>
      </c>
      <c r="H41" s="60">
        <v>120</v>
      </c>
      <c r="I41" s="69">
        <v>2</v>
      </c>
    </row>
    <row r="42" spans="1:18" ht="40.799999999999997" x14ac:dyDescent="0.2">
      <c r="A42" s="57" t="s">
        <v>643</v>
      </c>
      <c r="B42" s="58" t="s">
        <v>567</v>
      </c>
      <c r="C42" s="58" t="s">
        <v>567</v>
      </c>
      <c r="D42" s="59">
        <v>45082</v>
      </c>
      <c r="E42" s="57" t="s">
        <v>1125</v>
      </c>
      <c r="F42" s="57"/>
      <c r="G42" s="57" t="s">
        <v>568</v>
      </c>
      <c r="H42" s="60">
        <v>80</v>
      </c>
      <c r="I42" s="69">
        <v>3</v>
      </c>
    </row>
    <row r="43" spans="1:18" x14ac:dyDescent="0.2">
      <c r="A43" s="57" t="s">
        <v>643</v>
      </c>
      <c r="B43" s="58" t="s">
        <v>569</v>
      </c>
      <c r="C43" s="58" t="s">
        <v>570</v>
      </c>
      <c r="D43" s="59">
        <v>45083</v>
      </c>
      <c r="E43" s="57" t="s">
        <v>1126</v>
      </c>
      <c r="F43" s="57"/>
      <c r="G43" s="57" t="s">
        <v>571</v>
      </c>
      <c r="H43" s="60">
        <v>600</v>
      </c>
      <c r="I43" s="69">
        <v>1</v>
      </c>
    </row>
    <row r="44" spans="1:18" s="64" customFormat="1" ht="20.399999999999999" x14ac:dyDescent="0.2">
      <c r="A44" s="57" t="s">
        <v>643</v>
      </c>
      <c r="B44" s="58" t="s">
        <v>543</v>
      </c>
      <c r="C44" s="58" t="s">
        <v>572</v>
      </c>
      <c r="D44" s="59">
        <v>45084</v>
      </c>
      <c r="E44" s="57" t="s">
        <v>573</v>
      </c>
      <c r="F44" s="57"/>
      <c r="G44" s="57" t="s">
        <v>574</v>
      </c>
      <c r="H44" s="60">
        <v>10</v>
      </c>
      <c r="I44" s="69">
        <v>3</v>
      </c>
      <c r="K44" s="61"/>
      <c r="L44" s="61"/>
      <c r="M44" s="61"/>
      <c r="N44" s="61"/>
      <c r="O44" s="61"/>
      <c r="P44" s="61"/>
      <c r="Q44" s="61"/>
      <c r="R44" s="61"/>
    </row>
    <row r="45" spans="1:18" s="64" customFormat="1" x14ac:dyDescent="0.2">
      <c r="A45" s="57" t="s">
        <v>643</v>
      </c>
      <c r="B45" s="58" t="s">
        <v>575</v>
      </c>
      <c r="C45" s="58" t="s">
        <v>576</v>
      </c>
      <c r="D45" s="59">
        <v>45085</v>
      </c>
      <c r="E45" s="57" t="s">
        <v>577</v>
      </c>
      <c r="F45" s="57"/>
      <c r="G45" s="57" t="s">
        <v>578</v>
      </c>
      <c r="H45" s="60">
        <v>19</v>
      </c>
      <c r="I45" s="69">
        <v>2</v>
      </c>
      <c r="K45" s="61"/>
      <c r="L45" s="61"/>
      <c r="M45" s="61"/>
      <c r="N45" s="61"/>
      <c r="O45" s="61"/>
      <c r="P45" s="61"/>
      <c r="Q45" s="61"/>
      <c r="R45" s="61"/>
    </row>
    <row r="46" spans="1:18" s="64" customFormat="1" x14ac:dyDescent="0.2">
      <c r="A46" s="57" t="s">
        <v>643</v>
      </c>
      <c r="B46" s="58" t="s">
        <v>1165</v>
      </c>
      <c r="C46" s="58" t="s">
        <v>579</v>
      </c>
      <c r="D46" s="59">
        <v>45086</v>
      </c>
      <c r="E46" s="57" t="s">
        <v>580</v>
      </c>
      <c r="F46" s="57"/>
      <c r="G46" s="57" t="s">
        <v>581</v>
      </c>
      <c r="H46" s="60">
        <v>230</v>
      </c>
      <c r="I46" s="69">
        <v>2</v>
      </c>
      <c r="K46" s="61"/>
      <c r="L46" s="61"/>
      <c r="M46" s="61"/>
      <c r="N46" s="61"/>
      <c r="O46" s="61"/>
      <c r="P46" s="61"/>
      <c r="Q46" s="61"/>
      <c r="R46" s="61"/>
    </row>
    <row r="47" spans="1:18" s="64" customFormat="1" x14ac:dyDescent="0.2">
      <c r="A47" s="57" t="s">
        <v>643</v>
      </c>
      <c r="B47" s="58" t="s">
        <v>1166</v>
      </c>
      <c r="C47" s="58" t="s">
        <v>959</v>
      </c>
      <c r="D47" s="59">
        <v>45087</v>
      </c>
      <c r="E47" s="57" t="s">
        <v>1127</v>
      </c>
      <c r="F47" s="57"/>
      <c r="G47" s="57" t="s">
        <v>582</v>
      </c>
      <c r="H47" s="60">
        <v>175</v>
      </c>
      <c r="I47" s="69">
        <v>2</v>
      </c>
      <c r="K47" s="61"/>
      <c r="L47" s="61"/>
      <c r="M47" s="61"/>
      <c r="N47" s="61"/>
      <c r="O47" s="61"/>
      <c r="P47" s="61"/>
      <c r="Q47" s="61"/>
      <c r="R47" s="61"/>
    </row>
    <row r="48" spans="1:18" s="64" customFormat="1" x14ac:dyDescent="0.2">
      <c r="A48" s="57" t="s">
        <v>643</v>
      </c>
      <c r="B48" s="58" t="s">
        <v>583</v>
      </c>
      <c r="C48" s="58">
        <v>369963</v>
      </c>
      <c r="D48" s="59">
        <v>45088</v>
      </c>
      <c r="E48" s="57" t="s">
        <v>584</v>
      </c>
      <c r="F48" s="57"/>
      <c r="G48" s="57" t="s">
        <v>585</v>
      </c>
      <c r="H48" s="60"/>
      <c r="I48" s="69">
        <v>1</v>
      </c>
      <c r="K48" s="61"/>
      <c r="L48" s="61"/>
      <c r="M48" s="61"/>
      <c r="N48" s="61"/>
      <c r="O48" s="61"/>
      <c r="P48" s="61"/>
      <c r="Q48" s="61"/>
      <c r="R48" s="61"/>
    </row>
    <row r="49" spans="1:18" s="64" customFormat="1" ht="81.599999999999994" x14ac:dyDescent="0.2">
      <c r="A49" s="57" t="s">
        <v>644</v>
      </c>
      <c r="B49" s="58"/>
      <c r="C49" s="58"/>
      <c r="D49" s="59">
        <v>45089</v>
      </c>
      <c r="E49" s="57" t="s">
        <v>1128</v>
      </c>
      <c r="F49" s="57"/>
      <c r="G49" s="57"/>
      <c r="H49" s="60"/>
      <c r="I49" s="69">
        <v>10</v>
      </c>
      <c r="K49" s="61"/>
      <c r="L49" s="61"/>
      <c r="M49" s="61"/>
      <c r="N49" s="61"/>
      <c r="O49" s="61"/>
      <c r="P49" s="61"/>
      <c r="Q49" s="61"/>
      <c r="R49" s="61"/>
    </row>
    <row r="50" spans="1:18" s="64" customFormat="1" x14ac:dyDescent="0.2">
      <c r="A50" s="57" t="s">
        <v>644</v>
      </c>
      <c r="B50" s="58" t="s">
        <v>1167</v>
      </c>
      <c r="C50" s="58">
        <v>20200136</v>
      </c>
      <c r="D50" s="59">
        <v>45090</v>
      </c>
      <c r="E50" s="57" t="s">
        <v>1129</v>
      </c>
      <c r="F50" s="57"/>
      <c r="G50" s="57" t="s">
        <v>586</v>
      </c>
      <c r="H50" s="60">
        <v>360</v>
      </c>
      <c r="I50" s="69">
        <v>10</v>
      </c>
      <c r="K50" s="61"/>
      <c r="L50" s="61"/>
      <c r="M50" s="61"/>
      <c r="N50" s="61"/>
      <c r="O50" s="61"/>
      <c r="P50" s="61"/>
      <c r="Q50" s="61"/>
      <c r="R50" s="61"/>
    </row>
    <row r="51" spans="1:18" s="64" customFormat="1" x14ac:dyDescent="0.2">
      <c r="A51" s="57" t="s">
        <v>644</v>
      </c>
      <c r="B51" s="58" t="s">
        <v>1168</v>
      </c>
      <c r="C51" s="58" t="s">
        <v>546</v>
      </c>
      <c r="D51" s="59">
        <v>45091</v>
      </c>
      <c r="E51" s="57" t="s">
        <v>587</v>
      </c>
      <c r="F51" s="57"/>
      <c r="G51" s="57" t="s">
        <v>547</v>
      </c>
      <c r="H51" s="60">
        <v>500</v>
      </c>
      <c r="I51" s="69">
        <v>10</v>
      </c>
      <c r="K51" s="61"/>
      <c r="L51" s="61"/>
      <c r="M51" s="61"/>
      <c r="N51" s="61"/>
      <c r="O51" s="61"/>
      <c r="P51" s="61"/>
      <c r="Q51" s="61"/>
      <c r="R51" s="61"/>
    </row>
    <row r="52" spans="1:18" s="64" customFormat="1" x14ac:dyDescent="0.2">
      <c r="A52" s="57" t="s">
        <v>644</v>
      </c>
      <c r="B52" s="63">
        <v>45139</v>
      </c>
      <c r="C52" s="58" t="s">
        <v>588</v>
      </c>
      <c r="D52" s="59">
        <v>45092</v>
      </c>
      <c r="E52" s="57" t="s">
        <v>1130</v>
      </c>
      <c r="F52" s="57"/>
      <c r="G52" s="57" t="s">
        <v>589</v>
      </c>
      <c r="H52" s="60">
        <v>20</v>
      </c>
      <c r="I52" s="69">
        <v>10</v>
      </c>
      <c r="K52" s="61"/>
      <c r="L52" s="61"/>
      <c r="M52" s="61"/>
      <c r="N52" s="61"/>
      <c r="O52" s="61"/>
      <c r="P52" s="61"/>
      <c r="Q52" s="61"/>
      <c r="R52" s="61"/>
    </row>
    <row r="53" spans="1:18" s="64" customFormat="1" x14ac:dyDescent="0.2">
      <c r="A53" s="57" t="s">
        <v>644</v>
      </c>
      <c r="B53" s="58" t="s">
        <v>1169</v>
      </c>
      <c r="C53" s="58" t="s">
        <v>590</v>
      </c>
      <c r="D53" s="59">
        <v>45093</v>
      </c>
      <c r="E53" s="57" t="s">
        <v>591</v>
      </c>
      <c r="F53" s="57"/>
      <c r="G53" s="57" t="s">
        <v>592</v>
      </c>
      <c r="H53" s="60">
        <v>25</v>
      </c>
      <c r="I53" s="69">
        <v>10</v>
      </c>
      <c r="K53" s="61"/>
      <c r="L53" s="61"/>
      <c r="M53" s="61"/>
      <c r="N53" s="61"/>
      <c r="O53" s="61"/>
      <c r="P53" s="61"/>
      <c r="Q53" s="61"/>
      <c r="R53" s="61"/>
    </row>
    <row r="54" spans="1:18" s="64" customFormat="1" ht="20.399999999999999" x14ac:dyDescent="0.2">
      <c r="A54" s="57" t="s">
        <v>645</v>
      </c>
      <c r="B54" s="63">
        <v>45170</v>
      </c>
      <c r="C54" s="58" t="s">
        <v>960</v>
      </c>
      <c r="D54" s="59">
        <v>45094</v>
      </c>
      <c r="E54" s="57" t="s">
        <v>593</v>
      </c>
      <c r="F54" s="57"/>
      <c r="G54" s="57" t="s">
        <v>594</v>
      </c>
      <c r="H54" s="60">
        <v>20000</v>
      </c>
      <c r="I54" s="69">
        <v>5</v>
      </c>
      <c r="K54" s="61"/>
      <c r="L54" s="61"/>
      <c r="M54" s="61"/>
      <c r="N54" s="61"/>
      <c r="O54" s="61"/>
      <c r="P54" s="61"/>
      <c r="Q54" s="61"/>
      <c r="R54" s="61"/>
    </row>
    <row r="55" spans="1:18" s="64" customFormat="1" ht="40.799999999999997" x14ac:dyDescent="0.2">
      <c r="A55" s="57" t="s">
        <v>646</v>
      </c>
      <c r="B55" s="58" t="s">
        <v>1170</v>
      </c>
      <c r="C55" s="58" t="s">
        <v>595</v>
      </c>
      <c r="D55" s="59">
        <v>45095</v>
      </c>
      <c r="E55" s="57" t="s">
        <v>596</v>
      </c>
      <c r="F55" s="57"/>
      <c r="G55" s="57" t="s">
        <v>597</v>
      </c>
      <c r="H55" s="60">
        <v>30000</v>
      </c>
      <c r="I55" s="69">
        <v>5</v>
      </c>
      <c r="K55" s="61"/>
      <c r="L55" s="61"/>
      <c r="M55" s="61"/>
      <c r="N55" s="61"/>
      <c r="O55" s="61"/>
      <c r="P55" s="61"/>
      <c r="Q55" s="61"/>
      <c r="R55" s="61"/>
    </row>
    <row r="56" spans="1:18" s="64" customFormat="1" ht="112.2" x14ac:dyDescent="0.2">
      <c r="A56" s="57" t="s">
        <v>598</v>
      </c>
      <c r="B56" s="58"/>
      <c r="C56" s="58"/>
      <c r="D56" s="59">
        <v>45096</v>
      </c>
      <c r="E56" s="57" t="s">
        <v>1131</v>
      </c>
      <c r="F56" s="57"/>
      <c r="G56" s="57" t="s">
        <v>460</v>
      </c>
      <c r="H56" s="60"/>
      <c r="I56" s="69"/>
      <c r="K56" s="61"/>
      <c r="L56" s="61"/>
      <c r="M56" s="61"/>
      <c r="N56" s="61"/>
      <c r="O56" s="61"/>
      <c r="P56" s="61"/>
      <c r="Q56" s="61"/>
      <c r="R56" s="61"/>
    </row>
    <row r="57" spans="1:18" s="64" customFormat="1" x14ac:dyDescent="0.2">
      <c r="A57" s="57" t="s">
        <v>643</v>
      </c>
      <c r="B57" s="58" t="s">
        <v>599</v>
      </c>
      <c r="C57" s="58" t="s">
        <v>600</v>
      </c>
      <c r="D57" s="59">
        <v>45097</v>
      </c>
      <c r="E57" s="57" t="s">
        <v>1132</v>
      </c>
      <c r="F57" s="57"/>
      <c r="G57" s="57" t="s">
        <v>601</v>
      </c>
      <c r="H57" s="60">
        <v>123</v>
      </c>
      <c r="I57" s="69">
        <v>2</v>
      </c>
      <c r="K57" s="61"/>
      <c r="L57" s="61"/>
      <c r="M57" s="61"/>
      <c r="N57" s="61"/>
      <c r="O57" s="61"/>
      <c r="P57" s="61"/>
      <c r="Q57" s="61"/>
      <c r="R57" s="61"/>
    </row>
    <row r="58" spans="1:18" s="64" customFormat="1" ht="20.399999999999999" x14ac:dyDescent="0.2">
      <c r="A58" s="57" t="s">
        <v>643</v>
      </c>
      <c r="B58" s="58" t="s">
        <v>602</v>
      </c>
      <c r="C58" s="58" t="s">
        <v>603</v>
      </c>
      <c r="D58" s="59">
        <v>45098</v>
      </c>
      <c r="E58" s="57" t="s">
        <v>1133</v>
      </c>
      <c r="F58" s="57"/>
      <c r="G58" s="57" t="s">
        <v>604</v>
      </c>
      <c r="H58" s="60">
        <v>1600</v>
      </c>
      <c r="I58" s="69">
        <v>2</v>
      </c>
      <c r="K58" s="61"/>
      <c r="L58" s="61"/>
      <c r="M58" s="61"/>
      <c r="N58" s="61"/>
      <c r="O58" s="61"/>
      <c r="P58" s="61"/>
      <c r="Q58" s="61"/>
      <c r="R58" s="61"/>
    </row>
    <row r="59" spans="1:18" s="64" customFormat="1" x14ac:dyDescent="0.2">
      <c r="A59" s="57" t="s">
        <v>643</v>
      </c>
      <c r="B59" s="58"/>
      <c r="C59" s="58"/>
      <c r="D59" s="59">
        <v>45099</v>
      </c>
      <c r="E59" s="57" t="s">
        <v>530</v>
      </c>
      <c r="F59" s="57"/>
      <c r="G59" s="57"/>
      <c r="H59" s="60"/>
      <c r="I59" s="69">
        <v>2</v>
      </c>
      <c r="K59" s="61"/>
      <c r="L59" s="61"/>
      <c r="M59" s="61"/>
      <c r="N59" s="61"/>
      <c r="O59" s="61"/>
      <c r="P59" s="61"/>
      <c r="Q59" s="61"/>
      <c r="R59" s="61"/>
    </row>
    <row r="60" spans="1:18" s="64" customFormat="1" x14ac:dyDescent="0.2">
      <c r="A60" s="57" t="s">
        <v>643</v>
      </c>
      <c r="B60" s="58" t="s">
        <v>605</v>
      </c>
      <c r="C60" s="58" t="s">
        <v>606</v>
      </c>
      <c r="D60" s="59">
        <v>45100</v>
      </c>
      <c r="E60" s="57" t="s">
        <v>607</v>
      </c>
      <c r="F60" s="57"/>
      <c r="G60" s="57" t="s">
        <v>608</v>
      </c>
      <c r="H60" s="60">
        <v>21.36</v>
      </c>
      <c r="I60" s="69">
        <v>2</v>
      </c>
      <c r="K60" s="61"/>
      <c r="L60" s="61"/>
      <c r="M60" s="61"/>
      <c r="N60" s="61"/>
      <c r="O60" s="61"/>
      <c r="P60" s="61"/>
      <c r="Q60" s="61"/>
      <c r="R60" s="61"/>
    </row>
    <row r="61" spans="1:18" s="64" customFormat="1" x14ac:dyDescent="0.2">
      <c r="A61" s="57" t="s">
        <v>643</v>
      </c>
      <c r="B61" s="58" t="s">
        <v>1171</v>
      </c>
      <c r="C61" s="58" t="s">
        <v>609</v>
      </c>
      <c r="D61" s="59">
        <v>45101</v>
      </c>
      <c r="E61" s="57" t="s">
        <v>1134</v>
      </c>
      <c r="F61" s="57"/>
      <c r="G61" s="57" t="s">
        <v>610</v>
      </c>
      <c r="H61" s="60">
        <v>20</v>
      </c>
      <c r="I61" s="69">
        <v>2</v>
      </c>
      <c r="K61" s="61"/>
      <c r="L61" s="61"/>
      <c r="M61" s="61"/>
      <c r="N61" s="61"/>
      <c r="O61" s="61"/>
      <c r="P61" s="61"/>
      <c r="Q61" s="61"/>
      <c r="R61" s="61"/>
    </row>
    <row r="62" spans="1:18" s="64" customFormat="1" x14ac:dyDescent="0.2">
      <c r="A62" s="57" t="s">
        <v>643</v>
      </c>
      <c r="B62" s="58" t="s">
        <v>1172</v>
      </c>
      <c r="C62" s="58" t="s">
        <v>611</v>
      </c>
      <c r="D62" s="59">
        <v>45102</v>
      </c>
      <c r="E62" s="57" t="s">
        <v>1135</v>
      </c>
      <c r="F62" s="57"/>
      <c r="G62" s="57" t="s">
        <v>612</v>
      </c>
      <c r="H62" s="60">
        <v>200</v>
      </c>
      <c r="I62" s="69">
        <v>2</v>
      </c>
      <c r="K62" s="61"/>
      <c r="L62" s="61"/>
      <c r="M62" s="61"/>
      <c r="N62" s="61"/>
      <c r="O62" s="61"/>
      <c r="P62" s="61"/>
      <c r="Q62" s="61"/>
      <c r="R62" s="61"/>
    </row>
    <row r="63" spans="1:18" s="64" customFormat="1" ht="20.399999999999999" x14ac:dyDescent="0.2">
      <c r="A63" s="57" t="s">
        <v>643</v>
      </c>
      <c r="B63" s="58" t="s">
        <v>1173</v>
      </c>
      <c r="C63" s="58" t="s">
        <v>613</v>
      </c>
      <c r="D63" s="59">
        <v>45103</v>
      </c>
      <c r="E63" s="57" t="s">
        <v>614</v>
      </c>
      <c r="F63" s="57"/>
      <c r="G63" s="57" t="s">
        <v>615</v>
      </c>
      <c r="H63" s="60">
        <v>201.5</v>
      </c>
      <c r="I63" s="69">
        <v>2</v>
      </c>
      <c r="K63" s="61"/>
      <c r="L63" s="61"/>
      <c r="M63" s="61"/>
      <c r="N63" s="61"/>
      <c r="O63" s="61"/>
      <c r="P63" s="61"/>
      <c r="Q63" s="61"/>
      <c r="R63" s="61"/>
    </row>
    <row r="64" spans="1:18" s="64" customFormat="1" ht="20.399999999999999" x14ac:dyDescent="0.2">
      <c r="A64" s="57" t="s">
        <v>643</v>
      </c>
      <c r="B64" s="58" t="s">
        <v>1174</v>
      </c>
      <c r="C64" s="58" t="s">
        <v>616</v>
      </c>
      <c r="D64" s="59">
        <v>45104</v>
      </c>
      <c r="E64" s="57" t="s">
        <v>617</v>
      </c>
      <c r="F64" s="57"/>
      <c r="G64" s="57" t="s">
        <v>618</v>
      </c>
      <c r="H64" s="60">
        <v>1010</v>
      </c>
      <c r="I64" s="69">
        <v>2</v>
      </c>
      <c r="K64" s="61"/>
      <c r="L64" s="61"/>
      <c r="M64" s="61"/>
      <c r="N64" s="61"/>
      <c r="O64" s="61"/>
      <c r="P64" s="61"/>
      <c r="Q64" s="61"/>
      <c r="R64" s="61"/>
    </row>
    <row r="65" spans="1:18" s="64" customFormat="1" ht="40.799999999999997" x14ac:dyDescent="0.2">
      <c r="A65" s="57" t="s">
        <v>643</v>
      </c>
      <c r="B65" s="58" t="s">
        <v>619</v>
      </c>
      <c r="C65" s="58" t="s">
        <v>569</v>
      </c>
      <c r="D65" s="59">
        <v>45105</v>
      </c>
      <c r="E65" s="57" t="s">
        <v>1136</v>
      </c>
      <c r="F65" s="57"/>
      <c r="G65" s="57" t="s">
        <v>620</v>
      </c>
      <c r="H65" s="60">
        <v>1330</v>
      </c>
      <c r="I65" s="69">
        <v>2</v>
      </c>
      <c r="K65" s="61"/>
      <c r="L65" s="61"/>
      <c r="M65" s="61"/>
      <c r="N65" s="61"/>
      <c r="O65" s="61"/>
      <c r="P65" s="61"/>
      <c r="Q65" s="61"/>
      <c r="R65" s="61"/>
    </row>
    <row r="66" spans="1:18" s="64" customFormat="1" ht="20.399999999999999" x14ac:dyDescent="0.2">
      <c r="A66" s="57" t="s">
        <v>647</v>
      </c>
      <c r="B66" s="63">
        <v>45261</v>
      </c>
      <c r="C66" s="58" t="s">
        <v>621</v>
      </c>
      <c r="D66" s="59">
        <v>45106</v>
      </c>
      <c r="E66" s="57" t="s">
        <v>1137</v>
      </c>
      <c r="F66" s="57"/>
      <c r="G66" s="57" t="s">
        <v>622</v>
      </c>
      <c r="H66" s="60">
        <v>1000</v>
      </c>
      <c r="I66" s="69">
        <v>10</v>
      </c>
      <c r="K66" s="61"/>
      <c r="L66" s="61"/>
      <c r="M66" s="61"/>
      <c r="N66" s="61"/>
      <c r="O66" s="61"/>
      <c r="P66" s="61"/>
      <c r="Q66" s="61"/>
      <c r="R66" s="61"/>
    </row>
    <row r="67" spans="1:18" s="64" customFormat="1" ht="20.399999999999999" x14ac:dyDescent="0.2">
      <c r="A67" s="57" t="s">
        <v>648</v>
      </c>
      <c r="B67" s="58" t="s">
        <v>1175</v>
      </c>
      <c r="C67" s="58" t="s">
        <v>623</v>
      </c>
      <c r="D67" s="59">
        <v>45107</v>
      </c>
      <c r="E67" s="57" t="s">
        <v>624</v>
      </c>
      <c r="F67" s="57"/>
      <c r="G67" s="57" t="s">
        <v>625</v>
      </c>
      <c r="H67" s="60">
        <v>200</v>
      </c>
      <c r="I67" s="69">
        <v>10</v>
      </c>
      <c r="K67" s="61"/>
      <c r="L67" s="61"/>
      <c r="M67" s="61"/>
      <c r="N67" s="61"/>
      <c r="O67" s="61"/>
      <c r="P67" s="61"/>
      <c r="Q67" s="61"/>
      <c r="R67" s="61"/>
    </row>
    <row r="68" spans="1:18" s="64" customFormat="1" ht="51" x14ac:dyDescent="0.2">
      <c r="A68" s="57" t="s">
        <v>649</v>
      </c>
      <c r="B68" s="58"/>
      <c r="C68" s="58"/>
      <c r="D68" s="59">
        <v>45108</v>
      </c>
      <c r="E68" s="57" t="s">
        <v>1138</v>
      </c>
      <c r="F68" s="57"/>
      <c r="G68" s="57"/>
      <c r="H68" s="60"/>
      <c r="I68" s="69">
        <v>10</v>
      </c>
      <c r="K68" s="61"/>
      <c r="L68" s="61"/>
      <c r="M68" s="61"/>
      <c r="N68" s="61"/>
      <c r="O68" s="61"/>
      <c r="P68" s="61"/>
      <c r="Q68" s="61"/>
      <c r="R68" s="61"/>
    </row>
    <row r="69" spans="1:18" s="64" customFormat="1" x14ac:dyDescent="0.2">
      <c r="A69" s="57" t="s">
        <v>649</v>
      </c>
      <c r="B69" s="58" t="s">
        <v>1176</v>
      </c>
      <c r="C69" s="58" t="s">
        <v>569</v>
      </c>
      <c r="D69" s="59">
        <v>45109</v>
      </c>
      <c r="E69" s="57" t="s">
        <v>626</v>
      </c>
      <c r="F69" s="57"/>
      <c r="G69" s="57" t="s">
        <v>627</v>
      </c>
      <c r="H69" s="60">
        <v>147.35</v>
      </c>
      <c r="I69" s="69">
        <v>10</v>
      </c>
      <c r="K69" s="61"/>
      <c r="L69" s="61"/>
      <c r="M69" s="61"/>
      <c r="N69" s="61"/>
      <c r="O69" s="61"/>
      <c r="P69" s="61"/>
      <c r="Q69" s="61"/>
      <c r="R69" s="61"/>
    </row>
    <row r="70" spans="1:18" s="64" customFormat="1" ht="40.799999999999997" x14ac:dyDescent="0.2">
      <c r="A70" s="57" t="s">
        <v>649</v>
      </c>
      <c r="B70" s="58" t="s">
        <v>1177</v>
      </c>
      <c r="C70" s="58" t="s">
        <v>628</v>
      </c>
      <c r="D70" s="59">
        <v>45110</v>
      </c>
      <c r="E70" s="57" t="s">
        <v>629</v>
      </c>
      <c r="F70" s="57"/>
      <c r="G70" s="57" t="s">
        <v>630</v>
      </c>
      <c r="H70" s="60">
        <v>2500</v>
      </c>
      <c r="I70" s="69">
        <v>10</v>
      </c>
      <c r="K70" s="61"/>
      <c r="L70" s="61"/>
      <c r="M70" s="61"/>
      <c r="N70" s="61"/>
      <c r="O70" s="61"/>
      <c r="P70" s="61"/>
      <c r="Q70" s="61"/>
      <c r="R70" s="61"/>
    </row>
    <row r="71" spans="1:18" s="64" customFormat="1" x14ac:dyDescent="0.2">
      <c r="A71" s="57" t="s">
        <v>649</v>
      </c>
      <c r="B71" s="58" t="s">
        <v>1178</v>
      </c>
      <c r="C71" s="58" t="s">
        <v>555</v>
      </c>
      <c r="D71" s="59">
        <v>45111</v>
      </c>
      <c r="E71" s="57" t="s">
        <v>631</v>
      </c>
      <c r="F71" s="57"/>
      <c r="G71" s="57" t="s">
        <v>632</v>
      </c>
      <c r="H71" s="60">
        <v>1200</v>
      </c>
      <c r="I71" s="69">
        <v>10</v>
      </c>
      <c r="K71" s="61"/>
      <c r="L71" s="61"/>
      <c r="M71" s="61"/>
      <c r="N71" s="61"/>
      <c r="O71" s="61"/>
      <c r="P71" s="61"/>
      <c r="Q71" s="61"/>
      <c r="R71" s="61"/>
    </row>
    <row r="72" spans="1:18" s="64" customFormat="1" ht="40.799999999999997" x14ac:dyDescent="0.2">
      <c r="A72" s="57" t="s">
        <v>649</v>
      </c>
      <c r="B72" s="58" t="s">
        <v>1179</v>
      </c>
      <c r="C72" s="58" t="s">
        <v>633</v>
      </c>
      <c r="D72" s="59">
        <v>45112</v>
      </c>
      <c r="E72" s="57" t="s">
        <v>1139</v>
      </c>
      <c r="F72" s="57"/>
      <c r="G72" s="57" t="s">
        <v>634</v>
      </c>
      <c r="H72" s="60">
        <v>350</v>
      </c>
      <c r="I72" s="69">
        <v>10</v>
      </c>
      <c r="K72" s="61"/>
      <c r="L72" s="61"/>
      <c r="M72" s="61"/>
      <c r="N72" s="61"/>
      <c r="O72" s="61"/>
      <c r="P72" s="61"/>
      <c r="Q72" s="61"/>
      <c r="R72" s="61"/>
    </row>
    <row r="73" spans="1:18" s="64" customFormat="1" ht="51" x14ac:dyDescent="0.2">
      <c r="A73" s="57" t="s">
        <v>649</v>
      </c>
      <c r="B73" s="58"/>
      <c r="C73" s="58"/>
      <c r="D73" s="59">
        <v>45113</v>
      </c>
      <c r="E73" s="57" t="s">
        <v>1140</v>
      </c>
      <c r="F73" s="57"/>
      <c r="G73" s="57"/>
      <c r="H73" s="60"/>
      <c r="I73" s="69">
        <v>10</v>
      </c>
      <c r="K73" s="61"/>
      <c r="L73" s="61"/>
      <c r="M73" s="61"/>
      <c r="N73" s="61"/>
      <c r="O73" s="61"/>
      <c r="P73" s="61"/>
      <c r="Q73" s="61"/>
      <c r="R73" s="61"/>
    </row>
    <row r="74" spans="1:18" s="64" customFormat="1" x14ac:dyDescent="0.2">
      <c r="A74" s="57" t="s">
        <v>649</v>
      </c>
      <c r="B74" s="58" t="s">
        <v>1180</v>
      </c>
      <c r="C74" s="58" t="s">
        <v>635</v>
      </c>
      <c r="D74" s="59">
        <v>45114</v>
      </c>
      <c r="E74" s="57" t="s">
        <v>636</v>
      </c>
      <c r="F74" s="57"/>
      <c r="G74" s="57" t="s">
        <v>637</v>
      </c>
      <c r="H74" s="60"/>
      <c r="I74" s="69">
        <v>10</v>
      </c>
      <c r="K74" s="61"/>
      <c r="L74" s="61"/>
      <c r="M74" s="61"/>
      <c r="N74" s="61"/>
      <c r="O74" s="61"/>
      <c r="P74" s="61"/>
      <c r="Q74" s="61"/>
      <c r="R74" s="61"/>
    </row>
    <row r="75" spans="1:18" s="64" customFormat="1" x14ac:dyDescent="0.2">
      <c r="A75" s="57" t="s">
        <v>649</v>
      </c>
      <c r="B75" s="58" t="s">
        <v>1181</v>
      </c>
      <c r="C75" s="58" t="s">
        <v>961</v>
      </c>
      <c r="D75" s="59">
        <v>45115</v>
      </c>
      <c r="E75" s="57" t="s">
        <v>638</v>
      </c>
      <c r="F75" s="57"/>
      <c r="G75" s="57" t="s">
        <v>639</v>
      </c>
      <c r="H75" s="60"/>
      <c r="I75" s="69">
        <v>10</v>
      </c>
      <c r="K75" s="61"/>
      <c r="L75" s="61"/>
      <c r="M75" s="61"/>
      <c r="N75" s="61"/>
      <c r="O75" s="61"/>
      <c r="P75" s="61"/>
      <c r="Q75" s="61"/>
      <c r="R75" s="61"/>
    </row>
    <row r="76" spans="1:18" s="64" customFormat="1" ht="30.6" x14ac:dyDescent="0.2">
      <c r="A76" s="57" t="s">
        <v>650</v>
      </c>
      <c r="B76" s="58" t="s">
        <v>1182</v>
      </c>
      <c r="C76" s="58" t="s">
        <v>640</v>
      </c>
      <c r="D76" s="59">
        <v>45116</v>
      </c>
      <c r="E76" s="57" t="s">
        <v>641</v>
      </c>
      <c r="F76" s="57"/>
      <c r="G76" s="57" t="s">
        <v>642</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34" priority="7" stopIfTrue="1">
      <formula>$A8&lt;&gt;""</formula>
    </cfRule>
  </conditionalFormatting>
  <conditionalFormatting sqref="D2884:D2911 D8:H2883">
    <cfRule type="expression" dxfId="333" priority="6" stopIfTrue="1">
      <formula>$A8&lt;&gt;""</formula>
    </cfRule>
  </conditionalFormatting>
  <conditionalFormatting sqref="A8:A2911">
    <cfRule type="expression" dxfId="332" priority="5" stopIfTrue="1">
      <formula>$A8&lt;&gt;""</formula>
    </cfRule>
  </conditionalFormatting>
  <conditionalFormatting sqref="B2884:C2886">
    <cfRule type="expression" dxfId="331" priority="4" stopIfTrue="1">
      <formula>$A2884&lt;&gt;""</formula>
    </cfRule>
  </conditionalFormatting>
  <conditionalFormatting sqref="D2884:H2886">
    <cfRule type="expression" dxfId="330" priority="3" stopIfTrue="1">
      <formula>$A2884&lt;&gt;""</formula>
    </cfRule>
  </conditionalFormatting>
  <conditionalFormatting sqref="A2884:A2886">
    <cfRule type="expression" dxfId="329" priority="2" stopIfTrue="1">
      <formula>$A2884&lt;&gt;""</formula>
    </cfRule>
  </conditionalFormatting>
  <conditionalFormatting sqref="I8:I76">
    <cfRule type="expression" dxfId="328"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topLeftCell="A54"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2" hidden="1" customWidth="1"/>
    <col min="8" max="16384" width="11.44140625" style="34"/>
  </cols>
  <sheetData>
    <row r="1" spans="1:7" s="32" customFormat="1" ht="35.25" customHeight="1" x14ac:dyDescent="0.25">
      <c r="A1" s="356" t="s">
        <v>487</v>
      </c>
      <c r="B1" s="357"/>
      <c r="C1" s="201">
        <v>44957</v>
      </c>
      <c r="D1" s="31"/>
      <c r="G1" s="301">
        <v>44957</v>
      </c>
    </row>
    <row r="2" spans="1:7" ht="13.8" x14ac:dyDescent="0.25">
      <c r="A2" s="33"/>
      <c r="B2" s="33"/>
      <c r="G2" s="301">
        <v>44985</v>
      </c>
    </row>
    <row r="3" spans="1:7" ht="13.8" x14ac:dyDescent="0.25">
      <c r="A3" s="35" t="s">
        <v>745</v>
      </c>
      <c r="B3" s="354" t="str">
        <f>INDEX(Adr!B:B,Doklady!B102+1)</f>
        <v>Slovenská softballová asociácia</v>
      </c>
      <c r="C3" s="354"/>
      <c r="D3" s="354"/>
      <c r="G3" s="301">
        <v>45016</v>
      </c>
    </row>
    <row r="4" spans="1:7" ht="13.8" x14ac:dyDescent="0.25">
      <c r="A4" s="35" t="s">
        <v>482</v>
      </c>
      <c r="B4" s="34" t="str">
        <f>RIGHT("0000"&amp;INDEX(Adr!A:A,Doklady!B102+1),8)</f>
        <v>17316723</v>
      </c>
      <c r="G4" s="301">
        <v>45046</v>
      </c>
    </row>
    <row r="5" spans="1:7" ht="13.8" x14ac:dyDescent="0.25">
      <c r="A5" s="35" t="s">
        <v>483</v>
      </c>
      <c r="B5" s="34" t="str">
        <f>INDEX(Adr!D:D,Doklady!B102+1)&amp;", "&amp;INDEX(Adr!E:E,Doklady!B102+1)</f>
        <v>Junácka 6, Bratislava</v>
      </c>
      <c r="G5" s="301">
        <v>45077</v>
      </c>
    </row>
    <row r="6" spans="1:7" ht="13.8" x14ac:dyDescent="0.25">
      <c r="A6" s="35"/>
      <c r="G6" s="301">
        <v>45107</v>
      </c>
    </row>
    <row r="7" spans="1:7" ht="13.8" x14ac:dyDescent="0.25">
      <c r="G7" s="301">
        <v>45138</v>
      </c>
    </row>
    <row r="8" spans="1:7" ht="13.8" x14ac:dyDescent="0.25">
      <c r="G8" s="301">
        <v>45169</v>
      </c>
    </row>
    <row r="9" spans="1:7" ht="20.399999999999999" x14ac:dyDescent="0.25">
      <c r="A9" s="36" t="s">
        <v>4</v>
      </c>
      <c r="B9" s="36" t="s">
        <v>4</v>
      </c>
      <c r="C9" s="37" t="s">
        <v>486</v>
      </c>
      <c r="G9" s="301">
        <v>45199</v>
      </c>
    </row>
    <row r="10" spans="1:7" ht="13.8" x14ac:dyDescent="0.25">
      <c r="A10" s="159" t="s">
        <v>7</v>
      </c>
      <c r="B10" s="160" t="s">
        <v>868</v>
      </c>
      <c r="C10" s="202">
        <f>+Spolu!C10</f>
        <v>0</v>
      </c>
      <c r="G10" s="301">
        <v>45230</v>
      </c>
    </row>
    <row r="11" spans="1:7" ht="13.8" x14ac:dyDescent="0.25">
      <c r="A11" s="159" t="s">
        <v>6</v>
      </c>
      <c r="B11" s="160" t="s">
        <v>196</v>
      </c>
      <c r="C11" s="202">
        <f>+Spolu!C11</f>
        <v>53941</v>
      </c>
      <c r="G11" s="301">
        <v>45260</v>
      </c>
    </row>
    <row r="12" spans="1:7" ht="13.8" x14ac:dyDescent="0.25">
      <c r="A12" s="159" t="s">
        <v>10</v>
      </c>
      <c r="B12" s="160" t="s">
        <v>197</v>
      </c>
      <c r="C12" s="202">
        <f>+Spolu!C12</f>
        <v>0</v>
      </c>
      <c r="G12" s="301">
        <v>45291</v>
      </c>
    </row>
    <row r="13" spans="1:7" ht="13.8" x14ac:dyDescent="0.25">
      <c r="A13" s="159" t="s">
        <v>9</v>
      </c>
      <c r="B13" s="160" t="s">
        <v>198</v>
      </c>
      <c r="C13" s="202">
        <f>+Spolu!C13</f>
        <v>0</v>
      </c>
      <c r="G13" s="301"/>
    </row>
    <row r="14" spans="1:7" ht="13.8" x14ac:dyDescent="0.25">
      <c r="A14" s="159" t="s">
        <v>12</v>
      </c>
      <c r="B14" s="160" t="s">
        <v>707</v>
      </c>
      <c r="C14" s="202">
        <f>+Spolu!C14</f>
        <v>0</v>
      </c>
      <c r="G14" s="301"/>
    </row>
    <row r="15" spans="1:7" ht="13.8" x14ac:dyDescent="0.25">
      <c r="A15" s="38" t="s">
        <v>484</v>
      </c>
      <c r="B15" s="158"/>
      <c r="C15" s="39">
        <f>SUM(C10:C14)</f>
        <v>53941</v>
      </c>
      <c r="G15" s="301"/>
    </row>
    <row r="16" spans="1:7" ht="13.8" x14ac:dyDescent="0.25">
      <c r="G16" s="301"/>
    </row>
    <row r="17" spans="1:5" ht="72" customHeight="1" x14ac:dyDescent="0.25">
      <c r="A17" s="355" t="s">
        <v>746</v>
      </c>
      <c r="B17" s="355"/>
      <c r="C17" s="355"/>
      <c r="D17" s="355"/>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zoomScaleNormal="100" workbookViewId="0">
      <selection activeCell="B22" sqref="B22:H22"/>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1" t="s">
        <v>1109</v>
      </c>
      <c r="B1" s="381"/>
      <c r="C1" s="381"/>
      <c r="D1" s="381"/>
      <c r="E1" s="381"/>
      <c r="F1" s="381"/>
      <c r="G1" s="381"/>
      <c r="H1" s="381"/>
      <c r="I1" s="381"/>
    </row>
    <row r="2" spans="1:26" ht="7.5" customHeight="1" x14ac:dyDescent="0.2">
      <c r="C2" s="9"/>
      <c r="D2" s="9"/>
      <c r="E2" s="9"/>
      <c r="F2" s="9"/>
      <c r="G2" s="9"/>
      <c r="H2" s="9"/>
      <c r="I2" s="9"/>
    </row>
    <row r="3" spans="1:26" s="10" customFormat="1" ht="26.1" customHeight="1" x14ac:dyDescent="0.25">
      <c r="B3" s="186" t="s">
        <v>459</v>
      </c>
      <c r="C3" s="382" t="str">
        <f>INDEX(Adr!B2:B103,Doklady!B102)</f>
        <v>Slovenská softballová asociácia</v>
      </c>
      <c r="D3" s="382"/>
      <c r="E3" s="382"/>
      <c r="F3" s="382"/>
      <c r="G3" s="249"/>
      <c r="H3" s="249"/>
      <c r="I3" s="83" t="str">
        <f>Doklady!I100</f>
        <v>V3</v>
      </c>
      <c r="J3" s="106"/>
      <c r="K3" s="107"/>
      <c r="L3" s="107"/>
      <c r="M3" s="107"/>
      <c r="N3" s="107"/>
      <c r="O3" s="107"/>
      <c r="P3" s="107"/>
      <c r="Q3" s="107"/>
      <c r="R3" s="107"/>
      <c r="S3" s="107"/>
      <c r="T3" s="107"/>
      <c r="U3" s="106"/>
      <c r="V3" s="106"/>
      <c r="W3" s="106"/>
      <c r="X3" s="106"/>
      <c r="Y3" s="106"/>
      <c r="Z3" s="106"/>
    </row>
    <row r="4" spans="1:26" s="10" customFormat="1" ht="13.2" x14ac:dyDescent="0.25">
      <c r="B4" s="82" t="s">
        <v>482</v>
      </c>
      <c r="C4" s="84" t="str">
        <f>INDEX(Adr!A2:A154,Doklady!B102)</f>
        <v>17316723</v>
      </c>
      <c r="I4" s="83">
        <f>Doklady!I101</f>
        <v>45226</v>
      </c>
      <c r="J4" s="106"/>
      <c r="K4" s="107"/>
      <c r="L4" s="107"/>
      <c r="M4" s="107"/>
      <c r="N4" s="107"/>
      <c r="O4" s="107"/>
      <c r="P4" s="107"/>
      <c r="Q4" s="107"/>
      <c r="R4" s="107"/>
      <c r="S4" s="107"/>
      <c r="T4" s="107"/>
      <c r="U4" s="106"/>
      <c r="V4" s="106"/>
      <c r="W4" s="106"/>
      <c r="X4" s="106"/>
      <c r="Y4" s="106"/>
      <c r="Z4" s="106"/>
    </row>
    <row r="5" spans="1:26" s="10" customFormat="1" ht="13.2" x14ac:dyDescent="0.25">
      <c r="B5" s="82" t="s">
        <v>700</v>
      </c>
      <c r="C5" s="10" t="str">
        <f>INDEX(Adr!C2:C154,Doklady!B102)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483</v>
      </c>
      <c r="C6" s="10" t="str">
        <f>INDEX(Adr!D2:D154,Doklady!B102)&amp;", "&amp;INDEX(Adr!E2:E154,Doklady!B102)&amp;", "&amp;INDEX(Adr!F2:F154,Doklady!B102)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701</v>
      </c>
      <c r="C9" s="149" t="s">
        <v>734</v>
      </c>
      <c r="D9" s="149" t="s">
        <v>748</v>
      </c>
      <c r="E9" s="383" t="s">
        <v>735</v>
      </c>
      <c r="F9" s="384"/>
      <c r="J9" s="9"/>
      <c r="L9" s="142"/>
      <c r="M9" s="142"/>
      <c r="N9" s="142"/>
      <c r="O9" s="142"/>
      <c r="P9" s="142"/>
      <c r="Q9" s="142"/>
      <c r="R9" s="142"/>
      <c r="S9" s="142"/>
    </row>
    <row r="10" spans="1:26" ht="17.399999999999999" x14ac:dyDescent="0.3">
      <c r="A10" s="87" t="s">
        <v>7</v>
      </c>
      <c r="B10" s="88" t="s">
        <v>868</v>
      </c>
      <c r="C10" s="150">
        <f>SUMIF(FP!J:J,Doklady!$B$1&amp;A10,FP!D:D)</f>
        <v>0</v>
      </c>
      <c r="D10" s="150">
        <f>C10-E10</f>
        <v>0</v>
      </c>
      <c r="E10" s="373">
        <f>SUMIF(K:K,A10,I:I)</f>
        <v>0</v>
      </c>
      <c r="F10" s="374"/>
      <c r="L10" s="144" t="s">
        <v>717</v>
      </c>
      <c r="M10" s="142"/>
      <c r="N10" s="142"/>
      <c r="O10" s="142"/>
      <c r="P10" s="142"/>
      <c r="Q10" s="142"/>
      <c r="R10" s="142"/>
      <c r="S10" s="142"/>
    </row>
    <row r="11" spans="1:26" ht="17.399999999999999" x14ac:dyDescent="0.3">
      <c r="A11" s="87" t="s">
        <v>6</v>
      </c>
      <c r="B11" s="88" t="s">
        <v>196</v>
      </c>
      <c r="C11" s="150">
        <f>SUMIF(FP!J:J,Doklady!$B$1&amp;A11,FP!D:D)</f>
        <v>53941</v>
      </c>
      <c r="D11" s="150">
        <f>+C11-E11</f>
        <v>52527.48</v>
      </c>
      <c r="E11" s="385">
        <f>+I39-I42+I44-I47</f>
        <v>1413.5199999999968</v>
      </c>
      <c r="F11" s="386"/>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3">
        <f>SUMIF(K:K,A12,I:I)</f>
        <v>0</v>
      </c>
      <c r="F12" s="374"/>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3">
        <f>SUMIF(K:K,A13,I:I)</f>
        <v>0</v>
      </c>
      <c r="F13" s="374"/>
      <c r="J13" s="9"/>
      <c r="L13" s="187">
        <f>L46</f>
        <v>2</v>
      </c>
      <c r="N13" s="142"/>
      <c r="O13" s="142"/>
      <c r="P13" s="142"/>
      <c r="Q13" s="142"/>
      <c r="R13" s="142"/>
      <c r="S13" s="142"/>
    </row>
    <row r="14" spans="1:26" ht="18" thickBot="1" x14ac:dyDescent="0.35">
      <c r="A14" s="87" t="s">
        <v>12</v>
      </c>
      <c r="B14" s="88" t="s">
        <v>707</v>
      </c>
      <c r="C14" s="150">
        <f>SUMIF(FP!J:J,Doklady!$B$1&amp;A14,FP!D:D)</f>
        <v>0</v>
      </c>
      <c r="D14" s="150">
        <f>C14-E14</f>
        <v>0</v>
      </c>
      <c r="E14" s="387">
        <f>SUMIF(K:K,A14,I:I)</f>
        <v>0</v>
      </c>
      <c r="F14" s="388"/>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66" t="s">
        <v>727</v>
      </c>
      <c r="C16" s="367"/>
      <c r="D16" s="367"/>
      <c r="E16" s="367"/>
      <c r="F16" s="367"/>
      <c r="G16" s="367"/>
      <c r="H16" s="368"/>
      <c r="I16" s="162" t="s">
        <v>747</v>
      </c>
      <c r="J16" s="106"/>
      <c r="K16" s="107"/>
      <c r="L16" s="107"/>
      <c r="M16" s="107"/>
      <c r="N16" s="107"/>
      <c r="O16" s="107"/>
      <c r="P16" s="107"/>
      <c r="Q16" s="107"/>
      <c r="R16" s="107"/>
      <c r="S16" s="107"/>
      <c r="T16" s="107"/>
      <c r="U16" s="106"/>
      <c r="V16" s="106"/>
      <c r="W16" s="106"/>
      <c r="X16" s="106"/>
      <c r="Y16" s="106"/>
      <c r="Z16" s="106"/>
    </row>
    <row r="17" spans="1:20" x14ac:dyDescent="0.2">
      <c r="A17" s="139" t="s">
        <v>200</v>
      </c>
      <c r="B17" s="369" t="s">
        <v>856</v>
      </c>
      <c r="C17" s="369"/>
      <c r="D17" s="369"/>
      <c r="E17" s="369"/>
      <c r="F17" s="369"/>
      <c r="G17" s="369"/>
      <c r="H17" s="369"/>
      <c r="I17" s="91">
        <f>SUMIF(FP!I:I,Doklady!$B$1&amp;A17,FP!D:D)</f>
        <v>53941</v>
      </c>
      <c r="T17" s="108"/>
    </row>
    <row r="18" spans="1:20" x14ac:dyDescent="0.2">
      <c r="A18" s="161" t="s">
        <v>201</v>
      </c>
      <c r="B18" s="369" t="s">
        <v>880</v>
      </c>
      <c r="C18" s="369"/>
      <c r="D18" s="369"/>
      <c r="E18" s="369"/>
      <c r="F18" s="369"/>
      <c r="G18" s="369"/>
      <c r="H18" s="369"/>
      <c r="I18" s="91">
        <f>SUMIF(FP!I:I,Doklady!$B$1&amp;A18,FP!D:D)</f>
        <v>0</v>
      </c>
    </row>
    <row r="19" spans="1:20" x14ac:dyDescent="0.2">
      <c r="A19" s="139" t="s">
        <v>202</v>
      </c>
      <c r="B19" s="369" t="s">
        <v>858</v>
      </c>
      <c r="C19" s="369"/>
      <c r="D19" s="369"/>
      <c r="E19" s="369"/>
      <c r="F19" s="369"/>
      <c r="G19" s="369"/>
      <c r="H19" s="369"/>
      <c r="I19" s="91">
        <f>SUMIF(FP!I:I,Doklady!$B$1&amp;A19,FP!D:D)</f>
        <v>0</v>
      </c>
    </row>
    <row r="20" spans="1:20" x14ac:dyDescent="0.2">
      <c r="A20" s="161" t="s">
        <v>203</v>
      </c>
      <c r="B20" s="362" t="s">
        <v>857</v>
      </c>
      <c r="C20" s="363"/>
      <c r="D20" s="363"/>
      <c r="E20" s="363"/>
      <c r="F20" s="363"/>
      <c r="G20" s="363"/>
      <c r="H20" s="364"/>
      <c r="I20" s="91">
        <f>SUMIF(FP!I:I,Doklady!$B$1&amp;A20,FP!D:D)</f>
        <v>0</v>
      </c>
      <c r="T20" s="108"/>
    </row>
    <row r="21" spans="1:20" x14ac:dyDescent="0.2">
      <c r="A21" s="139" t="s">
        <v>204</v>
      </c>
      <c r="B21" s="362" t="s">
        <v>1024</v>
      </c>
      <c r="C21" s="363"/>
      <c r="D21" s="363"/>
      <c r="E21" s="363"/>
      <c r="F21" s="363"/>
      <c r="G21" s="363"/>
      <c r="H21" s="364"/>
      <c r="I21" s="91">
        <f>SUMIF(FP!I:I,Doklady!$B$1&amp;A21,FP!D:D)</f>
        <v>0</v>
      </c>
      <c r="T21" s="108"/>
    </row>
    <row r="22" spans="1:20" x14ac:dyDescent="0.2">
      <c r="A22" s="161" t="s">
        <v>205</v>
      </c>
      <c r="B22" s="370" t="s">
        <v>1023</v>
      </c>
      <c r="C22" s="371"/>
      <c r="D22" s="371"/>
      <c r="E22" s="371"/>
      <c r="F22" s="371"/>
      <c r="G22" s="371"/>
      <c r="H22" s="372"/>
      <c r="I22" s="91">
        <f>SUMIF(FP!I:I,Doklady!$B$1&amp;A22,FP!D:D)</f>
        <v>0</v>
      </c>
      <c r="T22" s="108"/>
    </row>
    <row r="23" spans="1:20" x14ac:dyDescent="0.2">
      <c r="A23" s="139" t="s">
        <v>206</v>
      </c>
      <c r="B23" s="362" t="s">
        <v>859</v>
      </c>
      <c r="C23" s="363"/>
      <c r="D23" s="363"/>
      <c r="E23" s="363"/>
      <c r="F23" s="363"/>
      <c r="G23" s="363"/>
      <c r="H23" s="364"/>
      <c r="I23" s="91">
        <f>SUMIF(FP!I:I,Doklady!$B$1&amp;A23,FP!D:D)</f>
        <v>0</v>
      </c>
      <c r="T23" s="108"/>
    </row>
    <row r="24" spans="1:20" x14ac:dyDescent="0.2">
      <c r="A24" s="161" t="s">
        <v>207</v>
      </c>
      <c r="B24" s="362" t="s">
        <v>967</v>
      </c>
      <c r="C24" s="363"/>
      <c r="D24" s="363"/>
      <c r="E24" s="363"/>
      <c r="F24" s="363"/>
      <c r="G24" s="363"/>
      <c r="H24" s="364"/>
      <c r="I24" s="91">
        <f>SUMIF(FP!I:I,Doklady!$B$1&amp;A24,FP!D:D)</f>
        <v>0</v>
      </c>
      <c r="T24" s="108"/>
    </row>
    <row r="25" spans="1:20" x14ac:dyDescent="0.2">
      <c r="A25" s="139" t="s">
        <v>208</v>
      </c>
      <c r="B25" s="375" t="s">
        <v>1262</v>
      </c>
      <c r="C25" s="376"/>
      <c r="D25" s="376"/>
      <c r="E25" s="376"/>
      <c r="F25" s="376"/>
      <c r="G25" s="376"/>
      <c r="H25" s="377"/>
      <c r="I25" s="91">
        <f>SUMIF(FP!I:I,Doklady!$B$1&amp;A25,FP!D:D)</f>
        <v>0</v>
      </c>
      <c r="T25" s="108"/>
    </row>
    <row r="26" spans="1:20" x14ac:dyDescent="0.2">
      <c r="A26" s="161" t="s">
        <v>209</v>
      </c>
      <c r="B26" s="362" t="s">
        <v>1268</v>
      </c>
      <c r="C26" s="363"/>
      <c r="D26" s="363"/>
      <c r="E26" s="363"/>
      <c r="F26" s="363"/>
      <c r="G26" s="363"/>
      <c r="H26" s="364"/>
      <c r="I26" s="91">
        <f>SUMIF(FP!I:I,Doklady!$B$1&amp;A26,FP!D:D)</f>
        <v>0</v>
      </c>
      <c r="T26" s="108"/>
    </row>
    <row r="27" spans="1:20" x14ac:dyDescent="0.2">
      <c r="A27" s="139" t="s">
        <v>210</v>
      </c>
      <c r="B27" s="362" t="s">
        <v>970</v>
      </c>
      <c r="C27" s="363"/>
      <c r="D27" s="363"/>
      <c r="E27" s="363"/>
      <c r="F27" s="363"/>
      <c r="G27" s="363"/>
      <c r="H27" s="364"/>
      <c r="I27" s="91">
        <f>SUMIF(FP!I:I,Doklady!$B$1&amp;A27,FP!D:D)</f>
        <v>0</v>
      </c>
      <c r="T27" s="108"/>
    </row>
    <row r="28" spans="1:20" x14ac:dyDescent="0.2">
      <c r="A28" s="161" t="s">
        <v>211</v>
      </c>
      <c r="B28" s="362" t="s">
        <v>971</v>
      </c>
      <c r="C28" s="363"/>
      <c r="D28" s="363"/>
      <c r="E28" s="363"/>
      <c r="F28" s="363"/>
      <c r="G28" s="363"/>
      <c r="H28" s="364"/>
      <c r="I28" s="91">
        <f>SUMIF(FP!I:I,Doklady!$B$1&amp;A28,FP!D:D)</f>
        <v>0</v>
      </c>
      <c r="T28" s="108"/>
    </row>
    <row r="29" spans="1:20" x14ac:dyDescent="0.2">
      <c r="A29" s="139" t="s">
        <v>212</v>
      </c>
      <c r="B29" s="362" t="s">
        <v>1348</v>
      </c>
      <c r="C29" s="363"/>
      <c r="D29" s="363"/>
      <c r="E29" s="363"/>
      <c r="F29" s="363"/>
      <c r="G29" s="363"/>
      <c r="H29" s="364"/>
      <c r="I29" s="91">
        <f>SUMIF(FP!I:I,Doklady!$B$1&amp;A29,FP!D:D)</f>
        <v>0</v>
      </c>
      <c r="T29" s="108"/>
    </row>
    <row r="30" spans="1:20" hidden="1" x14ac:dyDescent="0.2">
      <c r="A30" s="161" t="s">
        <v>213</v>
      </c>
      <c r="B30" s="362"/>
      <c r="C30" s="363"/>
      <c r="D30" s="363"/>
      <c r="E30" s="363"/>
      <c r="F30" s="363"/>
      <c r="G30" s="363"/>
      <c r="H30" s="364"/>
      <c r="I30" s="91">
        <f>SUMIF(FP!I:I,Doklady!$B$1&amp;A30,FP!D:D)</f>
        <v>0</v>
      </c>
      <c r="T30" s="108"/>
    </row>
    <row r="31" spans="1:20" hidden="1" x14ac:dyDescent="0.2">
      <c r="A31" s="139" t="s">
        <v>214</v>
      </c>
      <c r="B31" s="362"/>
      <c r="C31" s="363"/>
      <c r="D31" s="363"/>
      <c r="E31" s="363"/>
      <c r="F31" s="363"/>
      <c r="G31" s="363"/>
      <c r="H31" s="364"/>
      <c r="I31" s="91">
        <f>SUMIF(FP!I:I,Doklady!$B$1&amp;A31,FP!D:D)</f>
        <v>0</v>
      </c>
      <c r="T31" s="108"/>
    </row>
    <row r="32" spans="1:20" hidden="1" x14ac:dyDescent="0.2">
      <c r="A32" s="161" t="s">
        <v>215</v>
      </c>
      <c r="B32" s="358"/>
      <c r="C32" s="359"/>
      <c r="D32" s="359"/>
      <c r="E32" s="359"/>
      <c r="F32" s="359"/>
      <c r="G32" s="359"/>
      <c r="H32" s="360"/>
      <c r="I32" s="91">
        <f>SUMIF(FP!I:I,Doklady!$B$1&amp;A32,FP!D:D)</f>
        <v>0</v>
      </c>
      <c r="T32" s="108"/>
    </row>
    <row r="33" spans="1:21" hidden="1" x14ac:dyDescent="0.2">
      <c r="A33" s="139" t="s">
        <v>216</v>
      </c>
      <c r="B33" s="358"/>
      <c r="C33" s="359"/>
      <c r="D33" s="359"/>
      <c r="E33" s="359"/>
      <c r="F33" s="359"/>
      <c r="G33" s="359"/>
      <c r="H33" s="360"/>
      <c r="I33" s="91">
        <f>SUMIF(FP!I:I,Doklady!$B$1&amp;A33,FP!D:D)</f>
        <v>0</v>
      </c>
      <c r="T33" s="108"/>
    </row>
    <row r="34" spans="1:21" hidden="1" x14ac:dyDescent="0.2">
      <c r="A34" s="161" t="s">
        <v>217</v>
      </c>
      <c r="B34" s="361"/>
      <c r="C34" s="361"/>
      <c r="D34" s="361"/>
      <c r="E34" s="361"/>
      <c r="F34" s="361"/>
      <c r="G34" s="361"/>
      <c r="H34" s="361"/>
      <c r="I34" s="91">
        <f>SUMIF(FP!I:I,Doklady!$B$1&amp;A34,FP!D:D)</f>
        <v>0</v>
      </c>
      <c r="J34" s="9"/>
      <c r="K34" s="9"/>
    </row>
    <row r="36" spans="1:21" ht="13.2" x14ac:dyDescent="0.25">
      <c r="A36" s="145" t="s">
        <v>733</v>
      </c>
      <c r="B36" s="145"/>
      <c r="C36" s="258">
        <v>1</v>
      </c>
      <c r="D36" s="258">
        <v>2</v>
      </c>
      <c r="E36" s="258">
        <v>3</v>
      </c>
      <c r="F36" s="258">
        <v>4</v>
      </c>
      <c r="G36" s="258">
        <v>5</v>
      </c>
      <c r="H36" s="258">
        <v>5</v>
      </c>
      <c r="I36" s="146"/>
    </row>
    <row r="37" spans="1:21" ht="3.75" customHeight="1" x14ac:dyDescent="0.2"/>
    <row r="38" spans="1:21" ht="20.399999999999999" x14ac:dyDescent="0.2">
      <c r="A38" s="85" t="s">
        <v>3</v>
      </c>
      <c r="B38" s="85" t="str">
        <f>"Šport "&amp;K40</f>
        <v>Šport softbal</v>
      </c>
      <c r="C38" s="86" t="s">
        <v>1004</v>
      </c>
      <c r="D38" s="86" t="s">
        <v>1005</v>
      </c>
      <c r="E38" s="86" t="s">
        <v>1006</v>
      </c>
      <c r="F38" s="86" t="s">
        <v>1007</v>
      </c>
      <c r="G38" s="86" t="s">
        <v>963</v>
      </c>
      <c r="H38" s="86" t="s">
        <v>962</v>
      </c>
      <c r="I38" s="85" t="s">
        <v>484</v>
      </c>
      <c r="L38" s="105">
        <f>COUNTIF(FP!N:N,Doklady!B1&amp;"aB")</f>
        <v>1</v>
      </c>
    </row>
    <row r="39" spans="1:21" x14ac:dyDescent="0.2">
      <c r="A39" s="139" t="s">
        <v>200</v>
      </c>
      <c r="B39" s="140" t="s">
        <v>725</v>
      </c>
      <c r="C39" s="97">
        <f>I39*0</f>
        <v>0</v>
      </c>
      <c r="D39" s="97">
        <f>I39*0</f>
        <v>0</v>
      </c>
      <c r="E39" s="97">
        <f>I39*0</f>
        <v>0</v>
      </c>
      <c r="F39" s="97">
        <f>+I39*0.2</f>
        <v>10788.2</v>
      </c>
      <c r="G39" s="97">
        <f>+MAX(I39-C39-D39-E39-F39-H39,0)</f>
        <v>43152.800000000003</v>
      </c>
      <c r="H39" s="97">
        <f>+IFERROR(VLOOKUP(K40&amp;" - kapitálové transfery",B$53:C$90,2,0),0)</f>
        <v>0</v>
      </c>
      <c r="I39" s="91">
        <f>SUMIF(FP!K:K,K40,FP!D:D)</f>
        <v>53941</v>
      </c>
      <c r="L39" s="105">
        <f>COUNTIF(FP!N:N,Doklady!B1&amp;"aK")</f>
        <v>0</v>
      </c>
      <c r="T39" s="108"/>
    </row>
    <row r="40" spans="1:21" x14ac:dyDescent="0.2">
      <c r="A40" s="139" t="s">
        <v>200</v>
      </c>
      <c r="B40" s="140" t="s">
        <v>726</v>
      </c>
      <c r="C40" s="97">
        <f>DSUM(Doklady!A103:J10007,"GGG",Spolu!L40:M42)</f>
        <v>8091.2000000000007</v>
      </c>
      <c r="D40" s="97">
        <f>DSUM(Doklady!A103:J10007,"GGG",Spolu!N40:O42)</f>
        <v>2000</v>
      </c>
      <c r="E40" s="97">
        <f>DSUM(Doklady!A103:J10007,"GGG",Spolu!P40:Q42)</f>
        <v>35215.380000000005</v>
      </c>
      <c r="F40" s="97">
        <f>DSUM(Doklady!A103:J10007,"GGG",Spolu!R40:S42)</f>
        <v>5511.7199999999993</v>
      </c>
      <c r="G40" s="97">
        <f>DSUM(Doklady!A103:J10007,"GGG",Spolu!T40:U42)-H40</f>
        <v>1709.18</v>
      </c>
      <c r="H40" s="97">
        <f>+IFERROR(VLOOKUP(K40&amp;" - kapitálové transfery",B$53:D$90,3,0),0)</f>
        <v>0</v>
      </c>
      <c r="I40" s="91">
        <f>+C40+D40+E40+F40+G40+H40</f>
        <v>52527.48</v>
      </c>
      <c r="J40" s="254" t="str">
        <f>+K45</f>
        <v>.</v>
      </c>
      <c r="K40" s="256" t="str">
        <f>IF(L38&gt;0,INDEX(FP!K:K,Doklady!B2),".")</f>
        <v>softbal</v>
      </c>
      <c r="L40" s="144" t="s">
        <v>717</v>
      </c>
      <c r="M40" s="144" t="s">
        <v>724</v>
      </c>
      <c r="N40" s="144" t="s">
        <v>717</v>
      </c>
      <c r="O40" s="144" t="s">
        <v>724</v>
      </c>
      <c r="P40" s="144" t="s">
        <v>717</v>
      </c>
      <c r="Q40" s="144" t="s">
        <v>724</v>
      </c>
      <c r="R40" s="144" t="s">
        <v>717</v>
      </c>
      <c r="S40" s="144" t="s">
        <v>724</v>
      </c>
      <c r="T40" s="144" t="s">
        <v>717</v>
      </c>
      <c r="U40" s="144" t="s">
        <v>724</v>
      </c>
    </row>
    <row r="41" spans="1:21" ht="10.5" customHeight="1" x14ac:dyDescent="0.2">
      <c r="A41" s="139" t="s">
        <v>200</v>
      </c>
      <c r="B41" s="147" t="s">
        <v>769</v>
      </c>
      <c r="C41" s="97">
        <f>MAX(C39-C40,0)</f>
        <v>0</v>
      </c>
      <c r="D41" s="97">
        <f>MAX(D39-D40,0)</f>
        <v>0</v>
      </c>
      <c r="E41" s="97">
        <f>MAX(E39-E40,0)</f>
        <v>0</v>
      </c>
      <c r="F41" s="97">
        <f>MIN(I39,MAX(-F39+F40,0))</f>
        <v>0</v>
      </c>
      <c r="G41" s="97">
        <f>MIN(J39,MAX(-G39+G40+MIN(F40-F39,0),0))</f>
        <v>0</v>
      </c>
      <c r="H41" s="97">
        <f>MAX(H39-H40,0)</f>
        <v>0</v>
      </c>
      <c r="I41" s="148">
        <f>+I39-I42</f>
        <v>1413.5199999999968</v>
      </c>
      <c r="J41" s="255">
        <f>+K46</f>
        <v>0</v>
      </c>
      <c r="K41" s="257">
        <f>+I41-H41</f>
        <v>1413.5199999999968</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965</v>
      </c>
      <c r="C42" s="91">
        <f>+C40</f>
        <v>8091.2000000000007</v>
      </c>
      <c r="D42" s="251">
        <f>+D40</f>
        <v>2000</v>
      </c>
      <c r="E42" s="251">
        <f>+E40</f>
        <v>35215.380000000005</v>
      </c>
      <c r="F42" s="251">
        <f>+MIN(F39:F40)</f>
        <v>5511.7199999999993</v>
      </c>
      <c r="G42" s="251">
        <f>+MIN(G39+MAX(F39-F40,0)-MAX(E40-E39,0)-MAX(D40-D39,0)-MAX(C40-C39,0),G40)</f>
        <v>1709.18</v>
      </c>
      <c r="H42" s="251">
        <f>+MIN(H39:H40)</f>
        <v>0</v>
      </c>
      <c r="I42" s="91">
        <f>+C42+D42+E42+MIN(F39:F40)+G42+H42</f>
        <v>52527.48</v>
      </c>
      <c r="J42" s="255">
        <f>+K47</f>
        <v>0</v>
      </c>
      <c r="K42" s="257">
        <f>+I42-H42</f>
        <v>52527.48</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1004</v>
      </c>
      <c r="D43" s="86" t="s">
        <v>1005</v>
      </c>
      <c r="E43" s="86" t="s">
        <v>1006</v>
      </c>
      <c r="F43" s="86" t="s">
        <v>1007</v>
      </c>
      <c r="G43" s="86" t="s">
        <v>963</v>
      </c>
      <c r="H43" s="86" t="s">
        <v>962</v>
      </c>
      <c r="I43" s="85" t="s">
        <v>484</v>
      </c>
      <c r="K43" s="256"/>
      <c r="L43" s="105">
        <f>L38-1</f>
        <v>0</v>
      </c>
      <c r="U43" s="105"/>
    </row>
    <row r="44" spans="1:21" x14ac:dyDescent="0.2">
      <c r="A44" s="139" t="s">
        <v>200</v>
      </c>
      <c r="B44" s="140" t="s">
        <v>725</v>
      </c>
      <c r="C44" s="97">
        <f>I44*0</f>
        <v>0</v>
      </c>
      <c r="D44" s="97">
        <f>I44*0</f>
        <v>0</v>
      </c>
      <c r="E44" s="97">
        <f>I44*0</f>
        <v>0</v>
      </c>
      <c r="F44" s="97">
        <f>+I44*0.2</f>
        <v>0</v>
      </c>
      <c r="G44" s="97">
        <f>+MAX(I44-C44-D44-E44-F44-H44,0)</f>
        <v>0</v>
      </c>
      <c r="H44" s="97">
        <f>+IFERROR(VLOOKUP(K45&amp;" - kapitálové transfery",B$53:C$90,2,0),0)</f>
        <v>0</v>
      </c>
      <c r="I44" s="91">
        <f>SUMIF(FP!K:K,K45,FP!D:D)</f>
        <v>0</v>
      </c>
      <c r="K44" s="256"/>
      <c r="U44" s="105"/>
    </row>
    <row r="45" spans="1:21" x14ac:dyDescent="0.2">
      <c r="A45" s="139" t="s">
        <v>200</v>
      </c>
      <c r="B45" s="140" t="s">
        <v>726</v>
      </c>
      <c r="C45" s="97">
        <f>DSUM(Doklady!A103:J10007,"GGG",Spolu!L45:M47)</f>
        <v>0</v>
      </c>
      <c r="D45" s="97">
        <f>DSUM(Doklady!A103:J10007,"GGG",Spolu!N45:O47)</f>
        <v>0</v>
      </c>
      <c r="E45" s="97">
        <f>DSUM(Doklady!A103:J10007,"GGG",Spolu!P45:Q47)</f>
        <v>0</v>
      </c>
      <c r="F45" s="97">
        <f>DSUM(Doklady!A103:J10007,"GGG",Spolu!R45:S47)</f>
        <v>0</v>
      </c>
      <c r="G45" s="97">
        <f>DSUM(Doklady!A103:J10007,"GGG",Spolu!T45:U47)-H45</f>
        <v>0</v>
      </c>
      <c r="H45" s="97">
        <f>+IFERROR(VLOOKUP(K45&amp;" - kapitálové transfery",B$53:D$90,3,0),0)</f>
        <v>0</v>
      </c>
      <c r="I45" s="91">
        <f>+C45+D45+E45+F45+G45+H45</f>
        <v>0</v>
      </c>
      <c r="K45" s="256" t="str">
        <f>IF(L38&gt;1,INDEX(FP!K:K,Doklady!B2+1),".")</f>
        <v>.</v>
      </c>
      <c r="L45" s="144" t="s">
        <v>717</v>
      </c>
      <c r="M45" s="144" t="s">
        <v>724</v>
      </c>
      <c r="N45" s="144" t="s">
        <v>717</v>
      </c>
      <c r="O45" s="144" t="s">
        <v>724</v>
      </c>
      <c r="P45" s="144" t="s">
        <v>717</v>
      </c>
      <c r="Q45" s="144" t="s">
        <v>724</v>
      </c>
      <c r="R45" s="144" t="s">
        <v>717</v>
      </c>
      <c r="S45" s="144" t="s">
        <v>724</v>
      </c>
      <c r="T45" s="144" t="s">
        <v>717</v>
      </c>
      <c r="U45" s="144" t="s">
        <v>724</v>
      </c>
    </row>
    <row r="46" spans="1:21" x14ac:dyDescent="0.2">
      <c r="A46" s="139" t="s">
        <v>200</v>
      </c>
      <c r="B46" s="147" t="s">
        <v>769</v>
      </c>
      <c r="C46" s="97">
        <f>MAX(C44-C45,0)</f>
        <v>0</v>
      </c>
      <c r="D46" s="97">
        <f>MAX(D44-D45,0)</f>
        <v>0</v>
      </c>
      <c r="E46" s="97">
        <f>MAX(E44-E45,0)</f>
        <v>0</v>
      </c>
      <c r="F46" s="97">
        <f>MIN(I44,MAX(-F44+F45,0))</f>
        <v>0</v>
      </c>
      <c r="G46" s="97">
        <f>MIN(J44,MAX(-G44+G45+MIN(F45-F44,0),0))</f>
        <v>0</v>
      </c>
      <c r="H46" s="97">
        <f>MAX(H44-H45,0)</f>
        <v>0</v>
      </c>
      <c r="I46" s="148">
        <f>+I44-I47</f>
        <v>0</v>
      </c>
      <c r="K46" s="257">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965</v>
      </c>
      <c r="C47" s="91">
        <f>+C45</f>
        <v>0</v>
      </c>
      <c r="D47" s="251">
        <f>+D45</f>
        <v>0</v>
      </c>
      <c r="E47" s="251">
        <f>+E45</f>
        <v>0</v>
      </c>
      <c r="F47" s="251">
        <f>+MIN(F44:F45)</f>
        <v>0</v>
      </c>
      <c r="G47" s="251">
        <f>+MIN(G44+MAX(F44-F45,0)-MAX(E45-E44,0)-MAX(D45-D44,0)-MAX(C45-C44,0),G45)</f>
        <v>0</v>
      </c>
      <c r="H47" s="251">
        <f>+MIN(H44:H45)</f>
        <v>0</v>
      </c>
      <c r="I47" s="91">
        <f>+C47+D47+E47+MIN(F44:F45)+G47+H47</f>
        <v>0</v>
      </c>
      <c r="K47" s="257">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3"/>
      <c r="G49" s="138"/>
      <c r="H49" s="138"/>
      <c r="I49" s="261"/>
      <c r="T49" s="108"/>
    </row>
    <row r="50" spans="1:20" x14ac:dyDescent="0.2">
      <c r="A50" s="379"/>
      <c r="B50" s="380"/>
      <c r="C50" s="380"/>
      <c r="D50" s="380"/>
      <c r="E50" s="380"/>
      <c r="F50" s="380"/>
      <c r="G50" s="380"/>
      <c r="H50" s="380"/>
      <c r="I50" s="380"/>
      <c r="T50" s="108"/>
    </row>
    <row r="51" spans="1:20" x14ac:dyDescent="0.2">
      <c r="A51" s="136"/>
      <c r="B51" s="137"/>
      <c r="C51" s="135"/>
      <c r="D51" s="138"/>
      <c r="E51" s="138"/>
      <c r="F51" s="138"/>
      <c r="G51" s="260"/>
      <c r="H51" s="138"/>
      <c r="I51" s="138"/>
      <c r="T51" s="108"/>
    </row>
    <row r="52" spans="1:20" ht="20.399999999999999" x14ac:dyDescent="0.2">
      <c r="A52" s="90" t="s">
        <v>3</v>
      </c>
      <c r="B52" s="85" t="s">
        <v>706</v>
      </c>
      <c r="C52" s="86" t="s">
        <v>712</v>
      </c>
      <c r="D52" s="86" t="s">
        <v>708</v>
      </c>
      <c r="E52" s="86" t="s">
        <v>716</v>
      </c>
      <c r="F52" s="86" t="s">
        <v>711</v>
      </c>
      <c r="G52" s="259" t="s">
        <v>964</v>
      </c>
      <c r="H52" s="86"/>
      <c r="I52" s="86" t="s">
        <v>713</v>
      </c>
      <c r="K52" s="105" t="s">
        <v>4</v>
      </c>
      <c r="L52" s="105" t="s">
        <v>728</v>
      </c>
      <c r="M52" s="105" t="s">
        <v>731</v>
      </c>
    </row>
    <row r="53" spans="1:20" ht="12" customHeight="1" x14ac:dyDescent="0.2">
      <c r="A53" s="93" t="str">
        <f>Doklady!D1</f>
        <v>a</v>
      </c>
      <c r="B53" s="143" t="str">
        <f>Doklady!H1</f>
        <v>softbal - bežné transfery</v>
      </c>
      <c r="C53" s="91">
        <f>IF(A53&lt;&gt;"",INDEX(FP!D:D,Doklady!B$2+(ROW()-53)),"")</f>
        <v>53941</v>
      </c>
      <c r="D53" s="91">
        <f>IF(A53&lt;&gt;"",Doklady!I1-Doklady!J1,"")</f>
        <v>52527.479999999967</v>
      </c>
      <c r="E53" s="91">
        <f>IF(A53&lt;&gt;"",MIN(D53,C53)*Doklady!C1/(1-Doklady!C1),"")</f>
        <v>0</v>
      </c>
      <c r="F53" s="89">
        <f>IF(A53&lt;&gt;"",Doklady!J1,"")</f>
        <v>0</v>
      </c>
      <c r="G53" s="91">
        <f>+IFERROR(HLOOKUP(IF(RIGHT(B53,15)="bežné transfery",LEFT(B53,LEN(B53)-18),0),$J$40:$K$42,3,0),MIN(C53,D53))</f>
        <v>52527.48</v>
      </c>
      <c r="H53" s="89"/>
      <c r="I53" s="91">
        <f>IF(A53&lt;&gt;"",MAX(IF(G53&lt;C53,C53-G53,0)+IF(F53&lt;E53,E53-F53,0),0),0)</f>
        <v>1413.5199999999968</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17" si="0">+IFERROR(HLOOKUP(IF(RIGHT(B54,15)="bežné transfery",LEFT(B54,LEN(B54)-18),0),$J$40:$K$42,3,0),MIN(C54,D54))</f>
        <v>0</v>
      </c>
      <c r="H54" s="89"/>
      <c r="I54" s="91">
        <f t="shared" ref="I54:I11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869</v>
      </c>
      <c r="K64" s="105" t="str">
        <f>Doklady!F12</f>
        <v/>
      </c>
      <c r="L64" s="105" t="str">
        <f>IF(A64&lt;&gt;"",INDEX(FP!H:H,Doklady!B$2+(ROW()-52)),"")</f>
        <v/>
      </c>
      <c r="M64" s="105" t="str">
        <f t="shared" si="3"/>
        <v/>
      </c>
    </row>
    <row r="65" spans="1:13" ht="12"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customHeight="1" x14ac:dyDescent="0.2">
      <c r="A108" s="93" t="str">
        <f>Doklady!D56</f>
        <v/>
      </c>
      <c r="B108" s="143" t="str">
        <f>Doklady!H56</f>
        <v/>
      </c>
      <c r="C108" s="91" t="str">
        <f>IF(A108&lt;&gt;"",INDEX(FP!D:D,Doklady!B$2+(ROW()-53)),"")</f>
        <v/>
      </c>
      <c r="D108" s="91" t="str">
        <f>IF(A108&lt;&gt;"",Doklady!I56-Doklady!J56,"")</f>
        <v/>
      </c>
      <c r="E108" s="91" t="str">
        <f>IF(A108&lt;&gt;"",MIN(D108,C108)*Doklady!C56/(1-Doklady!C56),"")</f>
        <v/>
      </c>
      <c r="F108" s="89" t="str">
        <f>IF(A108&lt;&gt;"",Doklady!J56,"")</f>
        <v/>
      </c>
      <c r="G108" s="91">
        <f t="shared" si="0"/>
        <v>0</v>
      </c>
      <c r="H108" s="89"/>
      <c r="I108" s="91">
        <f t="shared" si="1"/>
        <v>0</v>
      </c>
      <c r="J108" s="104" t="str">
        <f t="shared" si="2"/>
        <v/>
      </c>
      <c r="K108" s="105" t="str">
        <f>Doklady!F56</f>
        <v/>
      </c>
      <c r="L108" s="105" t="str">
        <f>IF(A108&lt;&gt;"",INDEX(FP!H:H,Doklady!B$2+(ROW()-52)),"")</f>
        <v/>
      </c>
      <c r="M108" s="105" t="str">
        <f t="shared" si="3"/>
        <v/>
      </c>
    </row>
    <row r="109" spans="1:13" ht="12" customHeight="1" x14ac:dyDescent="0.2">
      <c r="A109" s="93" t="str">
        <f>Doklady!D57</f>
        <v/>
      </c>
      <c r="B109" s="143" t="str">
        <f>Doklady!H57</f>
        <v/>
      </c>
      <c r="C109" s="91" t="str">
        <f>IF(A109&lt;&gt;"",INDEX(FP!D:D,Doklady!B$2+(ROW()-53)),"")</f>
        <v/>
      </c>
      <c r="D109" s="91" t="str">
        <f>IF(A109&lt;&gt;"",Doklady!I57-Doklady!J57,"")</f>
        <v/>
      </c>
      <c r="E109" s="91" t="str">
        <f>IF(A109&lt;&gt;"",MIN(D109,C109)*Doklady!C57/(1-Doklady!C57),"")</f>
        <v/>
      </c>
      <c r="F109" s="89" t="str">
        <f>IF(A109&lt;&gt;"",Doklady!J57,"")</f>
        <v/>
      </c>
      <c r="G109" s="91">
        <f t="shared" si="0"/>
        <v>0</v>
      </c>
      <c r="H109" s="89"/>
      <c r="I109" s="91">
        <f t="shared" si="1"/>
        <v>0</v>
      </c>
      <c r="J109" s="104" t="str">
        <f t="shared" si="2"/>
        <v/>
      </c>
      <c r="K109" s="105" t="str">
        <f>Doklady!F57</f>
        <v/>
      </c>
      <c r="L109" s="105" t="str">
        <f>IF(A109&lt;&gt;"",INDEX(FP!H:H,Doklady!B$2+(ROW()-52)),"")</f>
        <v/>
      </c>
      <c r="M109" s="105" t="str">
        <f t="shared" si="3"/>
        <v/>
      </c>
    </row>
    <row r="110" spans="1:13" ht="12" customHeight="1" x14ac:dyDescent="0.2">
      <c r="A110" s="93" t="str">
        <f>Doklady!D58</f>
        <v/>
      </c>
      <c r="B110" s="143" t="str">
        <f>Doklady!H58</f>
        <v/>
      </c>
      <c r="C110" s="91" t="str">
        <f>IF(A110&lt;&gt;"",INDEX(FP!D:D,Doklady!B$2+(ROW()-53)),"")</f>
        <v/>
      </c>
      <c r="D110" s="91" t="str">
        <f>IF(A110&lt;&gt;"",Doklady!I58-Doklady!J58,"")</f>
        <v/>
      </c>
      <c r="E110" s="91" t="str">
        <f>IF(A110&lt;&gt;"",MIN(D110,C110)*Doklady!C58/(1-Doklady!C58),"")</f>
        <v/>
      </c>
      <c r="F110" s="89" t="str">
        <f>IF(A110&lt;&gt;"",Doklady!J58,"")</f>
        <v/>
      </c>
      <c r="G110" s="91">
        <f t="shared" si="0"/>
        <v>0</v>
      </c>
      <c r="H110" s="89"/>
      <c r="I110" s="91">
        <f t="shared" si="1"/>
        <v>0</v>
      </c>
      <c r="J110" s="104" t="str">
        <f t="shared" si="2"/>
        <v/>
      </c>
      <c r="K110" s="105" t="str">
        <f>Doklady!F58</f>
        <v/>
      </c>
      <c r="L110" s="105" t="str">
        <f>IF(A110&lt;&gt;"",INDEX(FP!H:H,Doklady!B$2+(ROW()-52)),"")</f>
        <v/>
      </c>
      <c r="M110" s="105" t="str">
        <f t="shared" si="3"/>
        <v/>
      </c>
    </row>
    <row r="111" spans="1:13" ht="12" customHeight="1" x14ac:dyDescent="0.2">
      <c r="A111" s="93" t="str">
        <f>Doklady!D59</f>
        <v/>
      </c>
      <c r="B111" s="143" t="str">
        <f>Doklady!H59</f>
        <v/>
      </c>
      <c r="C111" s="91" t="str">
        <f>IF(A111&lt;&gt;"",INDEX(FP!D:D,Doklady!B$2+(ROW()-53)),"")</f>
        <v/>
      </c>
      <c r="D111" s="91" t="str">
        <f>IF(A111&lt;&gt;"",Doklady!I59-Doklady!J59,"")</f>
        <v/>
      </c>
      <c r="E111" s="91" t="str">
        <f>IF(A111&lt;&gt;"",MIN(D111,C111)*Doklady!C59/(1-Doklady!C59),"")</f>
        <v/>
      </c>
      <c r="F111" s="89" t="str">
        <f>IF(A111&lt;&gt;"",Doklady!J59,"")</f>
        <v/>
      </c>
      <c r="G111" s="91">
        <f t="shared" si="0"/>
        <v>0</v>
      </c>
      <c r="H111" s="89"/>
      <c r="I111" s="91">
        <f t="shared" si="1"/>
        <v>0</v>
      </c>
      <c r="J111" s="104" t="str">
        <f t="shared" si="2"/>
        <v/>
      </c>
      <c r="K111" s="105" t="str">
        <f>Doklady!F59</f>
        <v/>
      </c>
      <c r="L111" s="105" t="str">
        <f>IF(A111&lt;&gt;"",INDEX(FP!H:H,Doklady!B$2+(ROW()-52)),"")</f>
        <v/>
      </c>
      <c r="M111" s="105" t="str">
        <f t="shared" si="3"/>
        <v/>
      </c>
    </row>
    <row r="112" spans="1:13" ht="12" customHeight="1" x14ac:dyDescent="0.2">
      <c r="A112" s="93" t="str">
        <f>Doklady!D60</f>
        <v/>
      </c>
      <c r="B112" s="143" t="str">
        <f>Doklady!H60</f>
        <v/>
      </c>
      <c r="C112" s="91" t="str">
        <f>IF(A112&lt;&gt;"",INDEX(FP!D:D,Doklady!B$2+(ROW()-53)),"")</f>
        <v/>
      </c>
      <c r="D112" s="91" t="str">
        <f>IF(A112&lt;&gt;"",Doklady!I60-Doklady!J60,"")</f>
        <v/>
      </c>
      <c r="E112" s="91" t="str">
        <f>IF(A112&lt;&gt;"",MIN(D112,C112)*Doklady!C60/(1-Doklady!C60),"")</f>
        <v/>
      </c>
      <c r="F112" s="89" t="str">
        <f>IF(A112&lt;&gt;"",Doklady!J60,"")</f>
        <v/>
      </c>
      <c r="G112" s="91">
        <f t="shared" si="0"/>
        <v>0</v>
      </c>
      <c r="H112" s="89"/>
      <c r="I112" s="91">
        <f t="shared" si="1"/>
        <v>0</v>
      </c>
      <c r="J112" s="104" t="str">
        <f t="shared" si="2"/>
        <v/>
      </c>
      <c r="K112" s="105" t="str">
        <f>Doklady!F60</f>
        <v/>
      </c>
      <c r="L112" s="105" t="str">
        <f>IF(A112&lt;&gt;"",INDEX(FP!H:H,Doklady!B$2+(ROW()-52)),"")</f>
        <v/>
      </c>
      <c r="M112" s="105" t="str">
        <f t="shared" si="3"/>
        <v/>
      </c>
    </row>
    <row r="113" spans="1:13" ht="12" customHeight="1" x14ac:dyDescent="0.2">
      <c r="A113" s="93" t="str">
        <f>Doklady!D61</f>
        <v/>
      </c>
      <c r="B113" s="143" t="str">
        <f>Doklady!H61</f>
        <v/>
      </c>
      <c r="C113" s="91" t="str">
        <f>IF(A113&lt;&gt;"",INDEX(FP!D:D,Doklady!B$2+(ROW()-53)),"")</f>
        <v/>
      </c>
      <c r="D113" s="91" t="str">
        <f>IF(A113&lt;&gt;"",Doklady!I61-Doklady!J61,"")</f>
        <v/>
      </c>
      <c r="E113" s="91" t="str">
        <f>IF(A113&lt;&gt;"",MIN(D113,C113)*Doklady!C61/(1-Doklady!C61),"")</f>
        <v/>
      </c>
      <c r="F113" s="89" t="str">
        <f>IF(A113&lt;&gt;"",Doklady!J61,"")</f>
        <v/>
      </c>
      <c r="G113" s="91">
        <f t="shared" si="0"/>
        <v>0</v>
      </c>
      <c r="H113" s="89"/>
      <c r="I113" s="91">
        <f t="shared" si="1"/>
        <v>0</v>
      </c>
      <c r="J113" s="104" t="str">
        <f t="shared" si="2"/>
        <v/>
      </c>
      <c r="K113" s="105" t="str">
        <f>Doklady!F61</f>
        <v/>
      </c>
      <c r="L113" s="105" t="str">
        <f>IF(A113&lt;&gt;"",INDEX(FP!H:H,Doklady!B$2+(ROW()-52)),"")</f>
        <v/>
      </c>
      <c r="M113" s="105" t="str">
        <f t="shared" si="3"/>
        <v/>
      </c>
    </row>
    <row r="114" spans="1:13" ht="12" customHeight="1" x14ac:dyDescent="0.2">
      <c r="A114" s="93" t="str">
        <f>Doklady!D62</f>
        <v/>
      </c>
      <c r="B114" s="143" t="str">
        <f>Doklady!H62</f>
        <v/>
      </c>
      <c r="C114" s="91" t="str">
        <f>IF(A114&lt;&gt;"",INDEX(FP!D:D,Doklady!B$2+(ROW()-53)),"")</f>
        <v/>
      </c>
      <c r="D114" s="91" t="str">
        <f>IF(A114&lt;&gt;"",Doklady!I62-Doklady!J62,"")</f>
        <v/>
      </c>
      <c r="E114" s="91" t="str">
        <f>IF(A114&lt;&gt;"",MIN(D114,C114)*Doklady!C62/(1-Doklady!C62),"")</f>
        <v/>
      </c>
      <c r="F114" s="89" t="str">
        <f>IF(A114&lt;&gt;"",Doklady!J62,"")</f>
        <v/>
      </c>
      <c r="G114" s="91">
        <f t="shared" si="0"/>
        <v>0</v>
      </c>
      <c r="H114" s="89"/>
      <c r="I114" s="91">
        <f t="shared" si="1"/>
        <v>0</v>
      </c>
      <c r="J114" s="104" t="str">
        <f t="shared" si="2"/>
        <v/>
      </c>
      <c r="K114" s="105" t="str">
        <f>Doklady!F62</f>
        <v/>
      </c>
      <c r="L114" s="105" t="str">
        <f>IF(A114&lt;&gt;"",INDEX(FP!H:H,Doklady!B$2+(ROW()-52)),"")</f>
        <v/>
      </c>
      <c r="M114" s="105" t="str">
        <f t="shared" si="3"/>
        <v/>
      </c>
    </row>
    <row r="115" spans="1:13" ht="12" customHeight="1" x14ac:dyDescent="0.2">
      <c r="A115" s="93" t="str">
        <f>Doklady!D63</f>
        <v/>
      </c>
      <c r="B115" s="143" t="str">
        <f>Doklady!H63</f>
        <v/>
      </c>
      <c r="C115" s="91" t="str">
        <f>IF(A115&lt;&gt;"",INDEX(FP!D:D,Doklady!B$2+(ROW()-53)),"")</f>
        <v/>
      </c>
      <c r="D115" s="91" t="str">
        <f>IF(A115&lt;&gt;"",Doklady!I63-Doklady!J63,"")</f>
        <v/>
      </c>
      <c r="E115" s="91" t="str">
        <f>IF(A115&lt;&gt;"",MIN(D115,C115)*Doklady!C63/(1-Doklady!C63),"")</f>
        <v/>
      </c>
      <c r="F115" s="89" t="str">
        <f>IF(A115&lt;&gt;"",Doklady!J63,"")</f>
        <v/>
      </c>
      <c r="G115" s="91">
        <f t="shared" si="0"/>
        <v>0</v>
      </c>
      <c r="H115" s="89"/>
      <c r="I115" s="91">
        <f t="shared" si="1"/>
        <v>0</v>
      </c>
      <c r="J115" s="104" t="str">
        <f t="shared" si="2"/>
        <v/>
      </c>
      <c r="K115" s="105" t="str">
        <f>Doklady!F63</f>
        <v/>
      </c>
      <c r="L115" s="105" t="str">
        <f>IF(A115&lt;&gt;"",INDEX(FP!H:H,Doklady!B$2+(ROW()-52)),"")</f>
        <v/>
      </c>
      <c r="M115" s="105" t="str">
        <f t="shared" si="3"/>
        <v/>
      </c>
    </row>
    <row r="116" spans="1:13" ht="12" customHeight="1" x14ac:dyDescent="0.2">
      <c r="A116" s="93" t="str">
        <f>Doklady!D64</f>
        <v/>
      </c>
      <c r="B116" s="143" t="str">
        <f>Doklady!H64</f>
        <v/>
      </c>
      <c r="C116" s="91" t="str">
        <f>IF(A116&lt;&gt;"",INDEX(FP!D:D,Doklady!B$2+(ROW()-53)),"")</f>
        <v/>
      </c>
      <c r="D116" s="91" t="str">
        <f>IF(A116&lt;&gt;"",Doklady!I64-Doklady!J64,"")</f>
        <v/>
      </c>
      <c r="E116" s="91" t="str">
        <f>IF(A116&lt;&gt;"",MIN(D116,C116)*Doklady!C64/(1-Doklady!C64),"")</f>
        <v/>
      </c>
      <c r="F116" s="89" t="str">
        <f>IF(A116&lt;&gt;"",Doklady!J64,"")</f>
        <v/>
      </c>
      <c r="G116" s="91">
        <f t="shared" si="0"/>
        <v>0</v>
      </c>
      <c r="H116" s="89"/>
      <c r="I116" s="91">
        <f t="shared" si="1"/>
        <v>0</v>
      </c>
      <c r="J116" s="104" t="str">
        <f t="shared" si="2"/>
        <v/>
      </c>
      <c r="K116" s="105" t="str">
        <f>Doklady!F64</f>
        <v/>
      </c>
      <c r="L116" s="105" t="str">
        <f>IF(A116&lt;&gt;"",INDEX(FP!H:H,Doklady!B$2+(ROW()-52)),"")</f>
        <v/>
      </c>
      <c r="M116" s="105" t="str">
        <f t="shared" si="3"/>
        <v/>
      </c>
    </row>
    <row r="117" spans="1:13" ht="12" customHeight="1" x14ac:dyDescent="0.2">
      <c r="A117" s="93" t="str">
        <f>Doklady!D65</f>
        <v/>
      </c>
      <c r="B117" s="143" t="str">
        <f>Doklady!H65</f>
        <v/>
      </c>
      <c r="C117" s="91" t="str">
        <f>IF(A117&lt;&gt;"",INDEX(FP!D:D,Doklady!B$2+(ROW()-53)),"")</f>
        <v/>
      </c>
      <c r="D117" s="91" t="str">
        <f>IF(A117&lt;&gt;"",Doklady!I65-Doklady!J65,"")</f>
        <v/>
      </c>
      <c r="E117" s="91" t="str">
        <f>IF(A117&lt;&gt;"",MIN(D117,C117)*Doklady!C65/(1-Doklady!C65),"")</f>
        <v/>
      </c>
      <c r="F117" s="89" t="str">
        <f>IF(A117&lt;&gt;"",Doklady!J65,"")</f>
        <v/>
      </c>
      <c r="G117" s="91">
        <f t="shared" si="0"/>
        <v>0</v>
      </c>
      <c r="H117" s="89"/>
      <c r="I117" s="91">
        <f t="shared" si="1"/>
        <v>0</v>
      </c>
      <c r="J117" s="104" t="str">
        <f t="shared" si="2"/>
        <v/>
      </c>
      <c r="K117" s="105" t="str">
        <f>Doklady!F65</f>
        <v/>
      </c>
      <c r="L117" s="105" t="str">
        <f>IF(A117&lt;&gt;"",INDEX(FP!H:H,Doklady!B$2+(ROW()-52)),"")</f>
        <v/>
      </c>
      <c r="M117" s="105" t="str">
        <f t="shared" si="3"/>
        <v/>
      </c>
    </row>
    <row r="118" spans="1:13" ht="12" customHeight="1" x14ac:dyDescent="0.2">
      <c r="A118" s="93" t="str">
        <f>Doklady!D66</f>
        <v/>
      </c>
      <c r="B118" s="143" t="str">
        <f>Doklady!H66</f>
        <v/>
      </c>
      <c r="C118" s="91" t="str">
        <f>IF(A118&lt;&gt;"",INDEX(FP!D:D,Doklady!B$2+(ROW()-53)),"")</f>
        <v/>
      </c>
      <c r="D118" s="91" t="str">
        <f>IF(A118&lt;&gt;"",Doklady!I66-Doklady!J66,"")</f>
        <v/>
      </c>
      <c r="E118" s="91" t="str">
        <f>IF(A118&lt;&gt;"",MIN(D118,C118)*Doklady!C66/(1-Doklady!C66),"")</f>
        <v/>
      </c>
      <c r="F118" s="89" t="str">
        <f>IF(A118&lt;&gt;"",Doklady!J66,"")</f>
        <v/>
      </c>
      <c r="G118" s="91">
        <f t="shared" ref="G118:G128" si="4">+IFERROR(HLOOKUP(IF(RIGHT(B118,15)="bežné transfery",LEFT(B118,LEN(B118)-18),0),$J$40:$K$42,3,0),MIN(C118,D118))</f>
        <v>0</v>
      </c>
      <c r="H118" s="89"/>
      <c r="I118" s="91">
        <f t="shared" ref="I118:I128" si="5">IF(A118&lt;&gt;"",MAX(IF(G118&lt;C118,C118-G118,0)+IF(F118&lt;E118,E118-F118,0),0),0)</f>
        <v>0</v>
      </c>
      <c r="J118" s="104" t="str">
        <f t="shared" ref="J118:J129" si="6">IF(D118&gt;C118,"Vyúčtované prostriedky nemôžu byť väčšie ako poskytnuté. Opravte v hárku ""Doklady""","")</f>
        <v/>
      </c>
      <c r="K118" s="105" t="str">
        <f>Doklady!F66</f>
        <v/>
      </c>
      <c r="L118" s="105" t="str">
        <f>IF(A118&lt;&gt;"",INDEX(FP!H:H,Doklady!B$2+(ROW()-52)),"")</f>
        <v/>
      </c>
      <c r="M118" s="105" t="str">
        <f t="shared" ref="M118:M123" si="7">K118&amp;L118</f>
        <v/>
      </c>
    </row>
    <row r="119" spans="1:13" ht="12" customHeight="1" x14ac:dyDescent="0.2">
      <c r="A119" s="93" t="str">
        <f>Doklady!D67</f>
        <v/>
      </c>
      <c r="B119" s="143" t="str">
        <f>Doklady!H67</f>
        <v/>
      </c>
      <c r="C119" s="91" t="str">
        <f>IF(A119&lt;&gt;"",INDEX(FP!D:D,Doklady!B$2+(ROW()-53)),"")</f>
        <v/>
      </c>
      <c r="D119" s="91" t="str">
        <f>IF(A119&lt;&gt;"",Doklady!I67-Doklady!J67,"")</f>
        <v/>
      </c>
      <c r="E119" s="91" t="str">
        <f>IF(A119&lt;&gt;"",MIN(D119,C119)*Doklady!C67/(1-Doklady!C67),"")</f>
        <v/>
      </c>
      <c r="F119" s="89" t="str">
        <f>IF(A119&lt;&gt;"",Doklady!J67,"")</f>
        <v/>
      </c>
      <c r="G119" s="91">
        <f t="shared" si="4"/>
        <v>0</v>
      </c>
      <c r="H119" s="89"/>
      <c r="I119" s="91">
        <f t="shared" si="5"/>
        <v>0</v>
      </c>
      <c r="J119" s="104" t="str">
        <f t="shared" si="6"/>
        <v/>
      </c>
      <c r="K119" s="105" t="str">
        <f>Doklady!F67</f>
        <v/>
      </c>
      <c r="L119" s="105" t="str">
        <f>IF(A119&lt;&gt;"",INDEX(FP!H:H,Doklady!B$2+(ROW()-52)),"")</f>
        <v/>
      </c>
      <c r="M119" s="105" t="str">
        <f t="shared" si="7"/>
        <v/>
      </c>
    </row>
    <row r="120" spans="1:13" ht="12" customHeight="1" x14ac:dyDescent="0.2">
      <c r="A120" s="93" t="str">
        <f>Doklady!D68</f>
        <v/>
      </c>
      <c r="B120" s="143" t="str">
        <f>Doklady!H68</f>
        <v/>
      </c>
      <c r="C120" s="91" t="str">
        <f>IF(A120&lt;&gt;"",INDEX(FP!D:D,Doklady!B$2+(ROW()-53)),"")</f>
        <v/>
      </c>
      <c r="D120" s="91" t="str">
        <f>IF(A120&lt;&gt;"",Doklady!I68-Doklady!J68,"")</f>
        <v/>
      </c>
      <c r="E120" s="91" t="str">
        <f>IF(A120&lt;&gt;"",MIN(D120,C120)*Doklady!C68/(1-Doklady!C68),"")</f>
        <v/>
      </c>
      <c r="F120" s="89" t="str">
        <f>IF(A120&lt;&gt;"",Doklady!J68,"")</f>
        <v/>
      </c>
      <c r="G120" s="91">
        <f t="shared" si="4"/>
        <v>0</v>
      </c>
      <c r="H120" s="89"/>
      <c r="I120" s="91">
        <f t="shared" si="5"/>
        <v>0</v>
      </c>
      <c r="J120" s="104" t="str">
        <f t="shared" si="6"/>
        <v/>
      </c>
      <c r="K120" s="105" t="str">
        <f>Doklady!F68</f>
        <v/>
      </c>
      <c r="L120" s="105" t="str">
        <f>IF(A120&lt;&gt;"",INDEX(FP!H:H,Doklady!B$2+(ROW()-52)),"")</f>
        <v/>
      </c>
      <c r="M120" s="105" t="str">
        <f t="shared" si="7"/>
        <v/>
      </c>
    </row>
    <row r="121" spans="1:13" ht="12" customHeight="1" x14ac:dyDescent="0.2">
      <c r="A121" s="93" t="str">
        <f>Doklady!D69</f>
        <v/>
      </c>
      <c r="B121" s="143" t="str">
        <f>Doklady!H69</f>
        <v/>
      </c>
      <c r="C121" s="91" t="str">
        <f>IF(A121&lt;&gt;"",INDEX(FP!D:D,Doklady!B$2+(ROW()-53)),"")</f>
        <v/>
      </c>
      <c r="D121" s="91" t="str">
        <f>IF(A121&lt;&gt;"",Doklady!I69-Doklady!J69,"")</f>
        <v/>
      </c>
      <c r="E121" s="91" t="str">
        <f>IF(A121&lt;&gt;"",MIN(D121,C121)*Doklady!C69/(1-Doklady!C69),"")</f>
        <v/>
      </c>
      <c r="F121" s="89" t="str">
        <f>IF(A121&lt;&gt;"",Doklady!J69,"")</f>
        <v/>
      </c>
      <c r="G121" s="91">
        <f t="shared" si="4"/>
        <v>0</v>
      </c>
      <c r="H121" s="89"/>
      <c r="I121" s="91">
        <f t="shared" si="5"/>
        <v>0</v>
      </c>
      <c r="J121" s="104" t="str">
        <f t="shared" si="6"/>
        <v/>
      </c>
      <c r="K121" s="105" t="str">
        <f>Doklady!F69</f>
        <v/>
      </c>
      <c r="L121" s="105" t="str">
        <f>IF(A121&lt;&gt;"",INDEX(FP!H:H,Doklady!B$2+(ROW()-52)),"")</f>
        <v/>
      </c>
      <c r="M121" s="105" t="str">
        <f t="shared" si="7"/>
        <v/>
      </c>
    </row>
    <row r="122" spans="1:13" ht="12" customHeight="1" x14ac:dyDescent="0.2">
      <c r="A122" s="93" t="str">
        <f>Doklady!D70</f>
        <v/>
      </c>
      <c r="B122" s="143" t="str">
        <f>Doklady!H70</f>
        <v/>
      </c>
      <c r="C122" s="91" t="str">
        <f>IF(A122&lt;&gt;"",INDEX(FP!D:D,Doklady!B$2+(ROW()-53)),"")</f>
        <v/>
      </c>
      <c r="D122" s="91" t="str">
        <f>IF(A122&lt;&gt;"",Doklady!I70-Doklady!J70,"")</f>
        <v/>
      </c>
      <c r="E122" s="91" t="str">
        <f>IF(A122&lt;&gt;"",MIN(D122,C122)*Doklady!C70/(1-Doklady!C70),"")</f>
        <v/>
      </c>
      <c r="F122" s="89" t="str">
        <f>IF(A122&lt;&gt;"",Doklady!J70,"")</f>
        <v/>
      </c>
      <c r="G122" s="91">
        <f t="shared" si="4"/>
        <v>0</v>
      </c>
      <c r="H122" s="89"/>
      <c r="I122" s="91">
        <f t="shared" si="5"/>
        <v>0</v>
      </c>
      <c r="J122" s="104" t="str">
        <f t="shared" si="6"/>
        <v/>
      </c>
      <c r="K122" s="105" t="str">
        <f>Doklady!F70</f>
        <v/>
      </c>
      <c r="L122" s="105" t="str">
        <f>IF(A122&lt;&gt;"",INDEX(FP!H:H,Doklady!B$2+(ROW()-52)),"")</f>
        <v/>
      </c>
      <c r="M122" s="105" t="str">
        <f t="shared" si="7"/>
        <v/>
      </c>
    </row>
    <row r="123" spans="1:13" ht="12" customHeight="1" x14ac:dyDescent="0.2">
      <c r="A123" s="93" t="str">
        <f>Doklady!D71</f>
        <v/>
      </c>
      <c r="B123" s="143" t="str">
        <f>Doklady!H71</f>
        <v/>
      </c>
      <c r="C123" s="91" t="str">
        <f>IF(A123&lt;&gt;"",INDEX(FP!D:D,Doklady!B$2+(ROW()-53)),"")</f>
        <v/>
      </c>
      <c r="D123" s="91" t="str">
        <f>IF(A123&lt;&gt;"",Doklady!I71-Doklady!J71,"")</f>
        <v/>
      </c>
      <c r="E123" s="91" t="str">
        <f>IF(A123&lt;&gt;"",MIN(D123,C123)*Doklady!C71/(1-Doklady!C71),"")</f>
        <v/>
      </c>
      <c r="F123" s="89" t="str">
        <f>IF(A123&lt;&gt;"",Doklady!J71,"")</f>
        <v/>
      </c>
      <c r="G123" s="91">
        <f t="shared" si="4"/>
        <v>0</v>
      </c>
      <c r="H123" s="89"/>
      <c r="I123" s="91">
        <f t="shared" si="5"/>
        <v>0</v>
      </c>
      <c r="J123" s="104" t="str">
        <f t="shared" si="6"/>
        <v/>
      </c>
      <c r="K123" s="105" t="str">
        <f>Doklady!F71</f>
        <v/>
      </c>
      <c r="L123" s="105" t="str">
        <f>IF(A123&lt;&gt;"",INDEX(FP!H:H,Doklady!B$2+(ROW()-52)),"")</f>
        <v/>
      </c>
      <c r="M123" s="105" t="str">
        <f t="shared" si="7"/>
        <v/>
      </c>
    </row>
    <row r="124" spans="1:13" ht="12" customHeight="1" x14ac:dyDescent="0.2">
      <c r="A124" s="93" t="str">
        <f>Doklady!D72</f>
        <v/>
      </c>
      <c r="B124" s="143" t="str">
        <f>Doklady!H72</f>
        <v/>
      </c>
      <c r="C124" s="91" t="str">
        <f>IF(A124&lt;&gt;"",INDEX(FP!D:D,Doklady!B$2+(ROW()-53)),"")</f>
        <v/>
      </c>
      <c r="D124" s="91" t="str">
        <f>IF(A124&lt;&gt;"",Doklady!I72-Doklady!J72,"")</f>
        <v/>
      </c>
      <c r="E124" s="91" t="str">
        <f>IF(A124&lt;&gt;"",MIN(D124,C124)*Doklady!C72/(1-Doklady!C72),"")</f>
        <v/>
      </c>
      <c r="F124" s="89" t="str">
        <f>IF(A124&lt;&gt;"",Doklady!J72,"")</f>
        <v/>
      </c>
      <c r="G124" s="91">
        <f t="shared" si="4"/>
        <v>0</v>
      </c>
      <c r="H124" s="89"/>
      <c r="I124" s="91">
        <f t="shared" si="5"/>
        <v>0</v>
      </c>
      <c r="J124" s="104" t="str">
        <f t="shared" si="6"/>
        <v/>
      </c>
      <c r="K124" s="105" t="str">
        <f>Doklady!F72</f>
        <v/>
      </c>
      <c r="L124" s="105" t="str">
        <f>IF(A124&lt;&gt;"",INDEX(FP!H:H,Doklady!B$2+(ROW()-52)),"")</f>
        <v/>
      </c>
      <c r="M124" s="105" t="str">
        <f t="shared" ref="M124:M129" si="8">K124&amp;L124</f>
        <v/>
      </c>
    </row>
    <row r="125" spans="1:13" ht="12" customHeight="1" x14ac:dyDescent="0.2">
      <c r="A125" s="93" t="str">
        <f>Doklady!D73</f>
        <v/>
      </c>
      <c r="B125" s="143" t="str">
        <f>Doklady!H73</f>
        <v/>
      </c>
      <c r="C125" s="91" t="str">
        <f>IF(A125&lt;&gt;"",INDEX(FP!D:D,Doklady!B$2+(ROW()-53)),"")</f>
        <v/>
      </c>
      <c r="D125" s="91" t="str">
        <f>IF(A125&lt;&gt;"",Doklady!I73-Doklady!J73,"")</f>
        <v/>
      </c>
      <c r="E125" s="91" t="str">
        <f>IF(A125&lt;&gt;"",MIN(D125,C125)*Doklady!C73/(1-Doklady!C73),"")</f>
        <v/>
      </c>
      <c r="F125" s="89" t="str">
        <f>IF(A125&lt;&gt;"",Doklady!J73,"")</f>
        <v/>
      </c>
      <c r="G125" s="91">
        <f t="shared" si="4"/>
        <v>0</v>
      </c>
      <c r="H125" s="89"/>
      <c r="I125" s="91">
        <f t="shared" si="5"/>
        <v>0</v>
      </c>
      <c r="J125" s="104" t="str">
        <f t="shared" si="6"/>
        <v/>
      </c>
      <c r="K125" s="105" t="str">
        <f>Doklady!F73</f>
        <v/>
      </c>
      <c r="L125" s="105" t="str">
        <f>IF(A125&lt;&gt;"",INDEX(FP!H:H,Doklady!B$2+(ROW()-52)),"")</f>
        <v/>
      </c>
      <c r="M125" s="105" t="str">
        <f t="shared" si="8"/>
        <v/>
      </c>
    </row>
    <row r="126" spans="1:13" ht="12" customHeight="1" x14ac:dyDescent="0.2">
      <c r="A126" s="93" t="str">
        <f>Doklady!D74</f>
        <v/>
      </c>
      <c r="B126" s="143" t="str">
        <f>Doklady!H74</f>
        <v/>
      </c>
      <c r="C126" s="91" t="str">
        <f>IF(A126&lt;&gt;"",INDEX(FP!D:D,Doklady!B$2+(ROW()-53)),"")</f>
        <v/>
      </c>
      <c r="D126" s="91" t="str">
        <f>IF(A126&lt;&gt;"",Doklady!I74-Doklady!J74,"")</f>
        <v/>
      </c>
      <c r="E126" s="91" t="str">
        <f>IF(A126&lt;&gt;"",MIN(D126,C126)*Doklady!C74/(1-Doklady!C74),"")</f>
        <v/>
      </c>
      <c r="F126" s="89" t="str">
        <f>IF(A126&lt;&gt;"",Doklady!J74,"")</f>
        <v/>
      </c>
      <c r="G126" s="91">
        <f t="shared" si="4"/>
        <v>0</v>
      </c>
      <c r="H126" s="89"/>
      <c r="I126" s="91">
        <f t="shared" si="5"/>
        <v>0</v>
      </c>
      <c r="J126" s="104" t="str">
        <f t="shared" si="6"/>
        <v/>
      </c>
      <c r="K126" s="105" t="str">
        <f>Doklady!F74</f>
        <v/>
      </c>
      <c r="L126" s="105" t="str">
        <f>IF(A126&lt;&gt;"",INDEX(FP!H:H,Doklady!B$2+(ROW()-52)),"")</f>
        <v/>
      </c>
      <c r="M126" s="105" t="str">
        <f t="shared" si="8"/>
        <v/>
      </c>
    </row>
    <row r="127" spans="1:13" ht="12" customHeight="1" x14ac:dyDescent="0.2">
      <c r="A127" s="93" t="str">
        <f>Doklady!D75</f>
        <v/>
      </c>
      <c r="B127" s="143" t="str">
        <f>Doklady!H75</f>
        <v/>
      </c>
      <c r="C127" s="91" t="str">
        <f>IF(A127&lt;&gt;"",INDEX(FP!D:D,Doklady!B$2+(ROW()-53)),"")</f>
        <v/>
      </c>
      <c r="D127" s="91" t="str">
        <f>IF(A127&lt;&gt;"",Doklady!I75-Doklady!J75,"")</f>
        <v/>
      </c>
      <c r="E127" s="91" t="str">
        <f>IF(A127&lt;&gt;"",MIN(D127,C127)*Doklady!C75/(1-Doklady!C75),"")</f>
        <v/>
      </c>
      <c r="F127" s="89" t="str">
        <f>IF(A127&lt;&gt;"",Doklady!J75,"")</f>
        <v/>
      </c>
      <c r="G127" s="91">
        <f t="shared" si="4"/>
        <v>0</v>
      </c>
      <c r="H127" s="89"/>
      <c r="I127" s="91">
        <f t="shared" si="5"/>
        <v>0</v>
      </c>
      <c r="J127" s="104" t="str">
        <f t="shared" si="6"/>
        <v/>
      </c>
      <c r="K127" s="105" t="str">
        <f>Doklady!F75</f>
        <v/>
      </c>
      <c r="L127" s="105" t="str">
        <f>IF(A127&lt;&gt;"",INDEX(FP!H:H,Doklady!B$2+(ROW()-52)),"")</f>
        <v/>
      </c>
      <c r="M127" s="105" t="str">
        <f t="shared" si="8"/>
        <v/>
      </c>
    </row>
    <row r="128" spans="1:13" ht="12" customHeight="1" x14ac:dyDescent="0.2">
      <c r="A128" s="93" t="str">
        <f>Doklady!D76</f>
        <v/>
      </c>
      <c r="B128" s="143" t="str">
        <f>Doklady!H76</f>
        <v/>
      </c>
      <c r="C128" s="91" t="str">
        <f>IF(A128&lt;&gt;"",INDEX(FP!D:D,Doklady!B$2+(ROW()-53)),"")</f>
        <v/>
      </c>
      <c r="D128" s="91" t="str">
        <f>IF(A128&lt;&gt;"",Doklady!I76-Doklady!J76,"")</f>
        <v/>
      </c>
      <c r="E128" s="91" t="str">
        <f>IF(A128&lt;&gt;"",MIN(D128,C128)*Doklady!C76/(1-Doklady!C76),"")</f>
        <v/>
      </c>
      <c r="F128" s="89" t="str">
        <f>IF(A128&lt;&gt;"",Doklady!J76,"")</f>
        <v/>
      </c>
      <c r="G128" s="91">
        <f t="shared" si="4"/>
        <v>0</v>
      </c>
      <c r="H128" s="89"/>
      <c r="I128" s="91">
        <f t="shared" si="5"/>
        <v>0</v>
      </c>
      <c r="J128" s="104" t="str">
        <f t="shared" si="6"/>
        <v/>
      </c>
      <c r="K128" s="105" t="str">
        <f>Doklady!F76</f>
        <v/>
      </c>
      <c r="L128" s="105" t="str">
        <f>IF(A128&lt;&gt;"",INDEX(FP!H:H,Doklady!B$2+(ROW()-52)),"")</f>
        <v/>
      </c>
      <c r="M128" s="105" t="str">
        <f t="shared" si="8"/>
        <v/>
      </c>
    </row>
    <row r="129" spans="1:26" ht="12" customHeight="1" x14ac:dyDescent="0.2">
      <c r="A129" s="93"/>
      <c r="B129" s="143"/>
      <c r="C129" s="91"/>
      <c r="D129" s="91"/>
      <c r="E129" s="91"/>
      <c r="F129" s="89"/>
      <c r="G129" s="91"/>
      <c r="H129" s="89"/>
      <c r="I129" s="91"/>
      <c r="J129" s="104" t="str">
        <f t="shared" si="6"/>
        <v/>
      </c>
      <c r="K129" s="105" t="str">
        <f>Doklady!F77</f>
        <v/>
      </c>
      <c r="L129" s="105" t="str">
        <f>IF(A129&lt;&gt;"",INDEX(FP!H:H,Doklady!B$2+(ROW()-52)),"")</f>
        <v/>
      </c>
      <c r="M129" s="105" t="str">
        <f t="shared" si="8"/>
        <v/>
      </c>
    </row>
    <row r="130" spans="1:26" s="264" customFormat="1" ht="12" customHeight="1" x14ac:dyDescent="0.2">
      <c r="A130" s="265" t="str">
        <f>Doklady!D66</f>
        <v/>
      </c>
      <c r="B130" s="266" t="s">
        <v>484</v>
      </c>
      <c r="C130" s="267">
        <f>SUM(C53:C129)</f>
        <v>53941</v>
      </c>
      <c r="D130" s="267">
        <f t="shared" ref="D130:I130" si="9">SUM(D53:D129)</f>
        <v>52527.479999999967</v>
      </c>
      <c r="E130" s="267">
        <f t="shared" si="9"/>
        <v>0</v>
      </c>
      <c r="F130" s="267">
        <f t="shared" si="9"/>
        <v>0</v>
      </c>
      <c r="G130" s="267">
        <f t="shared" si="9"/>
        <v>52527.48</v>
      </c>
      <c r="H130" s="267">
        <f t="shared" si="9"/>
        <v>0</v>
      </c>
      <c r="I130" s="267">
        <f t="shared" si="9"/>
        <v>1413.5199999999968</v>
      </c>
      <c r="J130" s="262" t="str">
        <f>IF(D130&gt;C130,"Vyúčtované prostriedky nemôžu byť väčšie ako poskytnuté. Opravte v hárku ""Doklady""","")</f>
        <v/>
      </c>
      <c r="K130" s="263"/>
      <c r="L130" s="263"/>
      <c r="M130" s="263"/>
      <c r="N130" s="263"/>
      <c r="O130" s="263"/>
      <c r="P130" s="263"/>
      <c r="Q130" s="263"/>
      <c r="R130" s="263"/>
      <c r="S130" s="263"/>
      <c r="T130" s="263"/>
      <c r="U130" s="262"/>
      <c r="V130" s="262"/>
      <c r="W130" s="262"/>
      <c r="X130" s="262"/>
      <c r="Y130" s="262"/>
      <c r="Z130" s="262"/>
    </row>
    <row r="132" spans="1:26" s="10" customFormat="1" ht="13.2" x14ac:dyDescent="0.25">
      <c r="A132" s="10" t="s">
        <v>702</v>
      </c>
      <c r="C132" s="92"/>
      <c r="D132" s="92"/>
      <c r="E132" s="92"/>
      <c r="F132" s="92"/>
      <c r="G132" s="92"/>
      <c r="H132" s="92"/>
      <c r="I132" s="92"/>
      <c r="J132" s="106"/>
      <c r="K132" s="107"/>
      <c r="L132" s="107"/>
      <c r="M132" s="107"/>
      <c r="N132" s="107"/>
      <c r="O132" s="107"/>
      <c r="P132" s="107"/>
      <c r="Q132" s="107"/>
      <c r="R132" s="107"/>
      <c r="S132" s="107"/>
      <c r="T132" s="107"/>
      <c r="U132" s="106"/>
      <c r="V132" s="106"/>
      <c r="W132" s="106"/>
      <c r="X132" s="106"/>
      <c r="Y132" s="106"/>
      <c r="Z132" s="106"/>
    </row>
    <row r="133" spans="1:26" s="10" customFormat="1" ht="13.2" x14ac:dyDescent="0.25">
      <c r="A133" s="10" t="s">
        <v>703</v>
      </c>
      <c r="C133" s="92"/>
      <c r="D133" s="92"/>
      <c r="E133" s="92"/>
      <c r="F133" s="92"/>
      <c r="G133" s="92"/>
      <c r="H133" s="92"/>
      <c r="I133" s="92"/>
      <c r="J133" s="106"/>
      <c r="K133" s="107"/>
      <c r="L133" s="107"/>
      <c r="M133" s="107"/>
      <c r="N133" s="107"/>
      <c r="O133" s="107"/>
      <c r="P133" s="107"/>
      <c r="Q133" s="107"/>
      <c r="R133" s="107"/>
      <c r="S133" s="107"/>
      <c r="T133" s="107"/>
      <c r="U133" s="106"/>
      <c r="V133" s="106"/>
      <c r="W133" s="106"/>
      <c r="X133" s="106"/>
      <c r="Y133" s="106"/>
      <c r="Z133" s="106"/>
    </row>
    <row r="134" spans="1:26" s="10" customFormat="1" ht="13.2" x14ac:dyDescent="0.25">
      <c r="A134" s="10" t="s">
        <v>1111</v>
      </c>
      <c r="C134" s="92"/>
      <c r="D134" s="92"/>
      <c r="E134" s="92"/>
      <c r="F134" s="92"/>
      <c r="G134" s="92"/>
      <c r="H134" s="92"/>
      <c r="I134" s="92"/>
      <c r="J134" s="106"/>
      <c r="K134" s="107"/>
      <c r="L134" s="107"/>
      <c r="M134" s="107"/>
      <c r="N134" s="107"/>
      <c r="O134" s="107"/>
      <c r="P134" s="107"/>
      <c r="Q134" s="107"/>
      <c r="R134" s="107"/>
      <c r="S134" s="107"/>
      <c r="T134" s="107"/>
      <c r="U134" s="106"/>
      <c r="V134" s="106"/>
      <c r="W134" s="106"/>
      <c r="X134" s="106"/>
      <c r="Y134" s="106"/>
      <c r="Z134" s="106"/>
    </row>
    <row r="135" spans="1:26" s="10" customFormat="1" ht="13.2" x14ac:dyDescent="0.25">
      <c r="A135" s="10" t="s">
        <v>704</v>
      </c>
      <c r="C135" s="92"/>
      <c r="D135" s="92"/>
      <c r="E135" s="92"/>
      <c r="F135" s="92"/>
      <c r="G135" s="92"/>
      <c r="H135" s="92"/>
      <c r="I135" s="92"/>
      <c r="J135" s="106"/>
      <c r="K135" s="107"/>
      <c r="L135" s="107"/>
      <c r="M135" s="107"/>
      <c r="N135" s="107"/>
      <c r="O135" s="107"/>
      <c r="P135" s="107"/>
      <c r="Q135" s="107"/>
      <c r="R135" s="107"/>
      <c r="S135" s="107"/>
      <c r="T135" s="107"/>
      <c r="U135" s="106"/>
      <c r="V135" s="106"/>
      <c r="W135" s="106"/>
      <c r="X135" s="106"/>
      <c r="Y135" s="106"/>
      <c r="Z135" s="106"/>
    </row>
    <row r="136" spans="1:26" s="10" customFormat="1" ht="13.2" x14ac:dyDescent="0.25">
      <c r="C136" s="92"/>
      <c r="D136" s="92"/>
      <c r="E136" s="92"/>
      <c r="F136" s="92"/>
      <c r="G136" s="92"/>
      <c r="H136" s="92"/>
      <c r="I136" s="92"/>
      <c r="J136" s="106"/>
      <c r="K136" s="107"/>
      <c r="L136" s="107"/>
      <c r="M136" s="107"/>
      <c r="N136" s="107"/>
      <c r="O136" s="107"/>
      <c r="P136" s="107"/>
      <c r="Q136" s="107"/>
      <c r="R136" s="107"/>
      <c r="S136" s="107"/>
      <c r="T136" s="107"/>
      <c r="U136" s="106"/>
      <c r="V136" s="106"/>
      <c r="W136" s="106"/>
      <c r="X136" s="106"/>
      <c r="Y136" s="106"/>
      <c r="Z136" s="106"/>
    </row>
    <row r="137" spans="1:26" ht="13.2" x14ac:dyDescent="0.25">
      <c r="A137" s="10" t="s">
        <v>705</v>
      </c>
      <c r="B137" s="10"/>
      <c r="C137" s="92"/>
      <c r="D137" s="92"/>
      <c r="E137" s="92"/>
      <c r="F137" s="92"/>
      <c r="G137" s="92"/>
      <c r="H137" s="92"/>
      <c r="I137" s="92"/>
      <c r="J137" s="106"/>
    </row>
    <row r="138" spans="1:26" ht="13.2" x14ac:dyDescent="0.25">
      <c r="A138" s="10"/>
      <c r="B138" s="10"/>
      <c r="C138" s="92"/>
      <c r="D138" s="92"/>
      <c r="E138" s="92"/>
      <c r="F138" s="92"/>
      <c r="G138" s="92"/>
      <c r="H138" s="92"/>
      <c r="I138" s="92"/>
      <c r="J138" s="106"/>
    </row>
    <row r="139" spans="1:26" ht="13.2" x14ac:dyDescent="0.25">
      <c r="A139" s="10" t="s">
        <v>714</v>
      </c>
      <c r="B139" s="10"/>
      <c r="C139" s="92"/>
      <c r="D139" s="92"/>
      <c r="E139" s="92"/>
      <c r="F139" s="92"/>
      <c r="G139" s="92"/>
      <c r="H139" s="92"/>
      <c r="I139" s="92"/>
      <c r="J139" s="106"/>
    </row>
    <row r="140" spans="1:26" ht="47.25" customHeight="1" x14ac:dyDescent="0.25">
      <c r="A140" s="10"/>
      <c r="B140" s="250"/>
      <c r="C140" s="268"/>
      <c r="D140" s="365"/>
      <c r="E140" s="365"/>
      <c r="F140" s="365"/>
      <c r="G140" s="365"/>
      <c r="H140" s="365"/>
      <c r="I140" s="365"/>
      <c r="J140" s="106"/>
    </row>
    <row r="141" spans="1:26" ht="68.25" customHeight="1" x14ac:dyDescent="0.25">
      <c r="A141" s="10"/>
      <c r="B141" s="246" t="s">
        <v>948</v>
      </c>
      <c r="C141" s="247"/>
      <c r="D141" s="378" t="s">
        <v>949</v>
      </c>
      <c r="E141" s="378"/>
      <c r="F141" s="378"/>
      <c r="G141" s="378"/>
      <c r="H141" s="378"/>
      <c r="I141" s="378"/>
      <c r="J141" s="106"/>
    </row>
    <row r="142" spans="1:26" ht="13.2" x14ac:dyDescent="0.25">
      <c r="A142" s="10"/>
      <c r="B142" s="336"/>
      <c r="C142" s="247"/>
      <c r="D142" s="335"/>
      <c r="E142" s="335"/>
      <c r="F142" s="335"/>
      <c r="G142" s="335"/>
      <c r="H142" s="335"/>
      <c r="I142" s="335"/>
      <c r="J142" s="106"/>
    </row>
    <row r="143" spans="1:26" ht="13.2" x14ac:dyDescent="0.25">
      <c r="B143" s="334" t="s">
        <v>1277</v>
      </c>
    </row>
  </sheetData>
  <sheetCalcPr fullCalcOnLoad="1"/>
  <sheetProtection selectLockedCells="1"/>
  <mergeCells count="30">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40:I140"/>
  </mergeCells>
  <conditionalFormatting sqref="C46:I46 C41:I41">
    <cfRule type="cellIs" dxfId="327" priority="43" stopIfTrue="1" operator="lessThanOrEqual">
      <formula>0</formula>
    </cfRule>
    <cfRule type="cellIs" dxfId="326" priority="44" stopIfTrue="1" operator="greaterThan">
      <formula>0</formula>
    </cfRule>
  </conditionalFormatting>
  <conditionalFormatting sqref="I53:I129">
    <cfRule type="cellIs" dxfId="325" priority="40" stopIfTrue="1" operator="equal">
      <formula>0</formula>
    </cfRule>
    <cfRule type="cellIs" dxfId="324" priority="41" stopIfTrue="1" operator="greaterThan">
      <formula>0</formula>
    </cfRule>
  </conditionalFormatting>
  <conditionalFormatting sqref="E9:F9">
    <cfRule type="expression" dxfId="323" priority="38" stopIfTrue="1">
      <formula>SUM($E$10:$F$14)&gt;0</formula>
    </cfRule>
  </conditionalFormatting>
  <conditionalFormatting sqref="D53:D129">
    <cfRule type="expression" dxfId="322" priority="33" stopIfTrue="1">
      <formula>$C53&lt;&gt;$D53</formula>
    </cfRule>
  </conditionalFormatting>
  <conditionalFormatting sqref="D53:D129">
    <cfRule type="expression" dxfId="321" priority="31" stopIfTrue="1">
      <formula>$C53=$D53</formula>
    </cfRule>
  </conditionalFormatting>
  <conditionalFormatting sqref="I42">
    <cfRule type="cellIs" dxfId="320" priority="30" stopIfTrue="1" operator="greaterThan">
      <formula>0</formula>
    </cfRule>
  </conditionalFormatting>
  <conditionalFormatting sqref="I47">
    <cfRule type="cellIs" dxfId="319" priority="29" stopIfTrue="1" operator="greaterThan">
      <formula>0</formula>
    </cfRule>
  </conditionalFormatting>
  <conditionalFormatting sqref="I42">
    <cfRule type="cellIs" dxfId="318" priority="25" stopIfTrue="1" operator="greaterThan">
      <formula>0</formula>
    </cfRule>
  </conditionalFormatting>
  <conditionalFormatting sqref="I47">
    <cfRule type="cellIs" dxfId="317" priority="24" stopIfTrue="1" operator="greaterThan">
      <formula>0</formula>
    </cfRule>
  </conditionalFormatting>
  <conditionalFormatting sqref="I47">
    <cfRule type="cellIs" dxfId="316" priority="23" stopIfTrue="1" operator="greaterThan">
      <formula>0</formula>
    </cfRule>
  </conditionalFormatting>
  <conditionalFormatting sqref="I42">
    <cfRule type="cellIs" dxfId="315" priority="22" stopIfTrue="1" operator="greaterThan">
      <formula>0</formula>
    </cfRule>
  </conditionalFormatting>
  <conditionalFormatting sqref="I42">
    <cfRule type="cellIs" dxfId="314" priority="21" stopIfTrue="1" operator="greaterThan">
      <formula>0</formula>
    </cfRule>
  </conditionalFormatting>
  <conditionalFormatting sqref="I42">
    <cfRule type="cellIs" dxfId="313" priority="20" stopIfTrue="1" operator="greaterThan">
      <formula>0</formula>
    </cfRule>
  </conditionalFormatting>
  <conditionalFormatting sqref="I47">
    <cfRule type="cellIs" dxfId="312" priority="19" stopIfTrue="1" operator="greaterThan">
      <formula>0</formula>
    </cfRule>
  </conditionalFormatting>
  <conditionalFormatting sqref="I47">
    <cfRule type="cellIs" dxfId="311" priority="18" stopIfTrue="1" operator="greaterThan">
      <formula>0</formula>
    </cfRule>
  </conditionalFormatting>
  <conditionalFormatting sqref="I47">
    <cfRule type="cellIs" dxfId="310" priority="17" stopIfTrue="1" operator="greaterThan">
      <formula>0</formula>
    </cfRule>
  </conditionalFormatting>
  <conditionalFormatting sqref="I47">
    <cfRule type="cellIs" dxfId="309" priority="16" stopIfTrue="1" operator="greaterThan">
      <formula>0</formula>
    </cfRule>
  </conditionalFormatting>
  <conditionalFormatting sqref="I47">
    <cfRule type="cellIs" dxfId="308" priority="15" stopIfTrue="1" operator="greaterThan">
      <formula>0</formula>
    </cfRule>
  </conditionalFormatting>
  <conditionalFormatting sqref="G53:G129">
    <cfRule type="expression" dxfId="307" priority="14" stopIfTrue="1">
      <formula>$C53&lt;&gt;$G53</formula>
    </cfRule>
  </conditionalFormatting>
  <conditionalFormatting sqref="G53:G129">
    <cfRule type="expression" dxfId="306" priority="13" stopIfTrue="1">
      <formula>$C53=$G53</formula>
    </cfRule>
  </conditionalFormatting>
  <conditionalFormatting sqref="I42">
    <cfRule type="cellIs" dxfId="305" priority="8" stopIfTrue="1" operator="greaterThan">
      <formula>0</formula>
    </cfRule>
  </conditionalFormatting>
  <conditionalFormatting sqref="I42">
    <cfRule type="cellIs" dxfId="304" priority="7" stopIfTrue="1" operator="greaterThan">
      <formula>0</formula>
    </cfRule>
  </conditionalFormatting>
  <conditionalFormatting sqref="I42">
    <cfRule type="cellIs" dxfId="303" priority="6" stopIfTrue="1" operator="greaterThan">
      <formula>0</formula>
    </cfRule>
  </conditionalFormatting>
  <conditionalFormatting sqref="I42">
    <cfRule type="cellIs" dxfId="302" priority="5" stopIfTrue="1" operator="greaterThan">
      <formula>0</formula>
    </cfRule>
  </conditionalFormatting>
  <conditionalFormatting sqref="I42">
    <cfRule type="cellIs" dxfId="301" priority="4" stopIfTrue="1" operator="greaterThan">
      <formula>0</formula>
    </cfRule>
  </conditionalFormatting>
  <conditionalFormatting sqref="I42">
    <cfRule type="cellIs" dxfId="300" priority="3" stopIfTrue="1" operator="greaterThan">
      <formula>0</formula>
    </cfRule>
  </conditionalFormatting>
  <conditionalFormatting sqref="I42">
    <cfRule type="cellIs" dxfId="299" priority="2" stopIfTrue="1" operator="greaterThan">
      <formula>0</formula>
    </cfRule>
  </conditionalFormatting>
  <conditionalFormatting sqref="I42">
    <cfRule type="cellIs" dxfId="298"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7"/>
  <sheetViews>
    <sheetView tabSelected="1" topLeftCell="A251" zoomScaleNormal="100" workbookViewId="0">
      <selection activeCell="I267" sqref="I267"/>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3" t="str">
        <f>IF(ROW()&lt;=B$3,INDEX(FP!F:F,B$2+ROW()-1)&amp;" - "&amp;INDEX(FP!C:C,B$2+ROW()-1),"")</f>
        <v>a - softbal - bežné transfery</v>
      </c>
      <c r="B1" s="274" t="str">
        <f>INDEX(Adr!A:A,B102+1)</f>
        <v>17316723</v>
      </c>
      <c r="C1" s="275">
        <f>IF(ROW()&lt;=B$3,INDEX(FP!E:E,B$2+ROW()-1),"")</f>
        <v>0</v>
      </c>
      <c r="D1" s="276" t="str">
        <f>IF(ROW()&lt;=B$3,INDEX(FP!F:F,B$2+ROW()-1),"")</f>
        <v>a</v>
      </c>
      <c r="E1" s="276"/>
      <c r="F1" s="276" t="str">
        <f>IF(ROW()&lt;=B$3,INDEX(FP!G:G,B$2+ROW()-1),"")</f>
        <v>026 02</v>
      </c>
      <c r="G1" s="276"/>
      <c r="H1" s="277" t="str">
        <f>IF(ROW()&lt;=B$3,INDEX(FP!C:C,B$2+ROW()-1),"")</f>
        <v>softbal - bežné transfery</v>
      </c>
      <c r="I1" s="278">
        <f t="shared" ref="I1:I32" si="0">IF(ROW()&lt;=B$3,SUMIF(A$107:A$10049,A1,I$107:I$10049),"")</f>
        <v>52527.479999999967</v>
      </c>
      <c r="J1" s="279">
        <f t="shared" ref="J1:J32" si="1">IF(ROW()&lt;=B$3,SUMIFS(I$103:I$50049,A$103:A$50049,K1,J$103:J$50049,L1),"")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3" t="str">
        <f>IF(ROW()&lt;=B$3,INDEX(FP!F:F,B$2+ROW()-1)&amp;" - "&amp;INDEX(FP!C:C,B$2+ROW()-1),"")</f>
        <v/>
      </c>
      <c r="B2" s="280">
        <f>MATCH(B1,FP!A:A,0)</f>
        <v>191</v>
      </c>
      <c r="C2" s="275" t="str">
        <f>IF(ROW()&lt;=B$3,INDEX(FP!E:E,B$2+ROW()-1),"")</f>
        <v/>
      </c>
      <c r="D2" s="276" t="str">
        <f>IF(ROW()&lt;=B$3,INDEX(FP!F:F,B$2+ROW()-1),"")</f>
        <v/>
      </c>
      <c r="E2" s="276"/>
      <c r="F2" s="276" t="str">
        <f>IF(ROW()&lt;=B$3,INDEX(FP!G:G,B$2+ROW()-1),"")</f>
        <v/>
      </c>
      <c r="G2" s="276"/>
      <c r="H2" s="277" t="str">
        <f>IF(ROW()&lt;=B$3,INDEX(FP!C:C,B$2+ROW()-1),"")</f>
        <v/>
      </c>
      <c r="I2" s="278" t="str">
        <f t="shared" si="0"/>
        <v/>
      </c>
      <c r="J2" s="279" t="str">
        <f t="shared" si="1"/>
        <v/>
      </c>
      <c r="K2" s="134" t="str">
        <f>$A2</f>
        <v/>
      </c>
      <c r="L2" s="125">
        <v>99</v>
      </c>
      <c r="M2" s="121" t="s">
        <v>717</v>
      </c>
      <c r="N2" s="122" t="s">
        <v>724</v>
      </c>
      <c r="O2" s="110"/>
      <c r="P2" s="110"/>
      <c r="Q2" s="110"/>
      <c r="R2" s="110"/>
      <c r="S2" s="110"/>
      <c r="T2" s="110"/>
      <c r="U2" s="110"/>
      <c r="V2" s="110"/>
      <c r="W2" s="110"/>
      <c r="X2" s="110"/>
      <c r="Y2" s="110"/>
    </row>
    <row r="3" spans="1:25" s="6" customFormat="1" ht="10.8" hidden="1" thickBot="1" x14ac:dyDescent="0.25">
      <c r="A3" s="273" t="str">
        <f>IF(ROW()&lt;=B$3,INDEX(FP!F:F,B$2+ROW()-1)&amp;" - "&amp;INDEX(FP!C:C,B$2+ROW()-1),"")</f>
        <v/>
      </c>
      <c r="B3" s="281">
        <f>COUNTIF(FP!A:A,Doklady!B1)</f>
        <v>1</v>
      </c>
      <c r="C3" s="275" t="str">
        <f>IF(ROW()&lt;=B$3,INDEX(FP!E:E,B$2+ROW()-1),"")</f>
        <v/>
      </c>
      <c r="D3" s="276" t="str">
        <f>IF(ROW()&lt;=B$3,INDEX(FP!F:F,B$2+ROW()-1),"")</f>
        <v/>
      </c>
      <c r="E3" s="276"/>
      <c r="F3" s="276" t="str">
        <f>IF(ROW()&lt;=B$3,INDEX(FP!G:G,B$2+ROW()-1),"")</f>
        <v/>
      </c>
      <c r="G3" s="276"/>
      <c r="H3" s="277" t="str">
        <f>IF(ROW()&lt;=B$3,INDEX(FP!C:C,B$2+ROW()-1),"")</f>
        <v/>
      </c>
      <c r="I3" s="278" t="str">
        <f t="shared" si="0"/>
        <v/>
      </c>
      <c r="J3" s="279"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2" t="str">
        <f>IF(ROW()&lt;=B$3,INDEX(FP!F:F,B$2+ROW()-1)&amp;" - "&amp;INDEX(FP!C:C,B$2+ROW()-1),"")</f>
        <v/>
      </c>
      <c r="B4" s="283"/>
      <c r="C4" s="284" t="str">
        <f>IF(ROW()&lt;=B$3,INDEX(FP!E:E,B$2+ROW()-1),"")</f>
        <v/>
      </c>
      <c r="D4" s="276" t="str">
        <f>IF(ROW()&lt;=B$3,INDEX(FP!F:F,B$2+ROW()-1),"")</f>
        <v/>
      </c>
      <c r="E4" s="276"/>
      <c r="F4" s="276" t="str">
        <f>IF(ROW()&lt;=B$3,INDEX(FP!G:G,B$2+ROW()-1),"")</f>
        <v/>
      </c>
      <c r="G4" s="276"/>
      <c r="H4" s="277" t="str">
        <f>IF(ROW()&lt;=B$3,INDEX(FP!C:C,B$2+ROW()-1),"")</f>
        <v/>
      </c>
      <c r="I4" s="278" t="str">
        <f t="shared" si="0"/>
        <v/>
      </c>
      <c r="J4" s="279" t="str">
        <f t="shared" si="1"/>
        <v/>
      </c>
      <c r="K4" s="134" t="str">
        <f t="shared" si="2"/>
        <v/>
      </c>
      <c r="L4" s="125">
        <v>99</v>
      </c>
      <c r="M4" s="126" t="s">
        <v>717</v>
      </c>
      <c r="N4" s="127" t="s">
        <v>724</v>
      </c>
    </row>
    <row r="5" spans="1:25" s="6" customFormat="1" ht="10.8" hidden="1" thickBot="1" x14ac:dyDescent="0.25">
      <c r="A5" s="282" t="str">
        <f>IF(ROW()&lt;=B$3,INDEX(FP!F:F,B$2+ROW()-1)&amp;" - "&amp;INDEX(FP!C:C,B$2+ROW()-1),"")</f>
        <v/>
      </c>
      <c r="B5" s="285"/>
      <c r="C5" s="284" t="str">
        <f>IF(ROW()&lt;=B$3,INDEX(FP!E:E,B$2+ROW()-1),"")</f>
        <v/>
      </c>
      <c r="D5" s="276" t="str">
        <f>IF(ROW()&lt;=B$3,INDEX(FP!F:F,B$2+ROW()-1),"")</f>
        <v/>
      </c>
      <c r="E5" s="276"/>
      <c r="F5" s="276" t="str">
        <f>IF(ROW()&lt;=B$3,INDEX(FP!G:G,B$2+ROW()-1),"")</f>
        <v/>
      </c>
      <c r="G5" s="276"/>
      <c r="H5" s="277" t="str">
        <f>IF(ROW()&lt;=B$3,INDEX(FP!C:C,B$2+ROW()-1),"")</f>
        <v/>
      </c>
      <c r="I5" s="278" t="str">
        <f t="shared" si="0"/>
        <v/>
      </c>
      <c r="J5" s="279"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2" t="str">
        <f>IF(ROW()&lt;=B$3,INDEX(FP!F:F,B$2+ROW()-1)&amp;" - "&amp;INDEX(FP!C:C,B$2+ROW()-1),"")</f>
        <v/>
      </c>
      <c r="B6" s="285"/>
      <c r="C6" s="284" t="str">
        <f>IF(ROW()&lt;=B$3,INDEX(FP!E:E,B$2+ROW()-1),"")</f>
        <v/>
      </c>
      <c r="D6" s="276" t="str">
        <f>IF(ROW()&lt;=B$3,INDEX(FP!F:F,B$2+ROW()-1),"")</f>
        <v/>
      </c>
      <c r="E6" s="276"/>
      <c r="F6" s="276" t="str">
        <f>IF(ROW()&lt;=B$3,INDEX(FP!G:G,B$2+ROW()-1),"")</f>
        <v/>
      </c>
      <c r="G6" s="276"/>
      <c r="H6" s="277" t="str">
        <f>IF(ROW()&lt;=B$3,INDEX(FP!C:C,B$2+ROW()-1),"")</f>
        <v/>
      </c>
      <c r="I6" s="278" t="str">
        <f t="shared" si="0"/>
        <v/>
      </c>
      <c r="J6" s="279" t="str">
        <f t="shared" si="1"/>
        <v/>
      </c>
      <c r="K6" s="134" t="str">
        <f t="shared" si="2"/>
        <v/>
      </c>
      <c r="L6" s="125">
        <v>99</v>
      </c>
      <c r="M6" s="121" t="s">
        <v>717</v>
      </c>
      <c r="N6" s="122" t="s">
        <v>724</v>
      </c>
      <c r="Q6" s="110"/>
      <c r="R6" s="110"/>
      <c r="S6" s="110"/>
      <c r="T6" s="110"/>
      <c r="U6" s="110"/>
      <c r="V6" s="110"/>
      <c r="W6" s="110"/>
      <c r="X6" s="110"/>
      <c r="Y6" s="110"/>
    </row>
    <row r="7" spans="1:25" s="6" customFormat="1" ht="10.8" hidden="1" thickBot="1" x14ac:dyDescent="0.25">
      <c r="A7" s="282" t="str">
        <f>IF(ROW()&lt;=B$3,INDEX(FP!F:F,B$2+ROW()-1)&amp;" - "&amp;INDEX(FP!C:C,B$2+ROW()-1),"")</f>
        <v/>
      </c>
      <c r="B7" s="285"/>
      <c r="C7" s="284" t="str">
        <f>IF(ROW()&lt;=B$3,INDEX(FP!E:E,B$2+ROW()-1),"")</f>
        <v/>
      </c>
      <c r="D7" s="276" t="str">
        <f>IF(ROW()&lt;=B$3,INDEX(FP!F:F,B$2+ROW()-1),"")</f>
        <v/>
      </c>
      <c r="E7" s="276"/>
      <c r="F7" s="276" t="str">
        <f>IF(ROW()&lt;=B$3,INDEX(FP!G:G,B$2+ROW()-1),"")</f>
        <v/>
      </c>
      <c r="G7" s="276"/>
      <c r="H7" s="277" t="str">
        <f>IF(ROW()&lt;=B$3,INDEX(FP!C:C,B$2+ROW()-1),"")</f>
        <v/>
      </c>
      <c r="I7" s="278" t="str">
        <f t="shared" si="0"/>
        <v/>
      </c>
      <c r="J7" s="279"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2" t="str">
        <f>IF(ROW()&lt;=B$3,INDEX(FP!F:F,B$2+ROW()-1)&amp;" - "&amp;INDEX(FP!C:C,B$2+ROW()-1),"")</f>
        <v/>
      </c>
      <c r="B8" s="285"/>
      <c r="C8" s="284" t="str">
        <f>IF(ROW()&lt;=B$3,INDEX(FP!E:E,B$2+ROW()-1),"")</f>
        <v/>
      </c>
      <c r="D8" s="276" t="str">
        <f>IF(ROW()&lt;=B$3,INDEX(FP!F:F,B$2+ROW()-1),"")</f>
        <v/>
      </c>
      <c r="E8" s="276"/>
      <c r="F8" s="276" t="str">
        <f>IF(ROW()&lt;=B$3,INDEX(FP!G:G,B$2+ROW()-1),"")</f>
        <v/>
      </c>
      <c r="G8" s="276"/>
      <c r="H8" s="277" t="str">
        <f>IF(ROW()&lt;=B$3,INDEX(FP!C:C,B$2+ROW()-1),"")</f>
        <v/>
      </c>
      <c r="I8" s="278" t="str">
        <f t="shared" si="0"/>
        <v/>
      </c>
      <c r="J8" s="279" t="str">
        <f t="shared" si="1"/>
        <v/>
      </c>
      <c r="K8" s="134" t="str">
        <f t="shared" si="2"/>
        <v/>
      </c>
      <c r="L8" s="125">
        <v>99</v>
      </c>
      <c r="M8" s="126" t="s">
        <v>717</v>
      </c>
      <c r="N8" s="127" t="s">
        <v>724</v>
      </c>
      <c r="O8" s="110"/>
      <c r="P8" s="110"/>
      <c r="U8" s="110"/>
      <c r="V8" s="110"/>
      <c r="W8" s="110"/>
      <c r="X8" s="110"/>
      <c r="Y8" s="110"/>
    </row>
    <row r="9" spans="1:25" s="6" customFormat="1" ht="10.8" hidden="1" thickBot="1" x14ac:dyDescent="0.25">
      <c r="A9" s="282" t="str">
        <f>IF(ROW()&lt;=B$3,INDEX(FP!F:F,B$2+ROW()-1)&amp;" - "&amp;INDEX(FP!C:C,B$2+ROW()-1),"")</f>
        <v/>
      </c>
      <c r="B9" s="285"/>
      <c r="C9" s="284" t="str">
        <f>IF(ROW()&lt;=B$3,INDEX(FP!E:E,B$2+ROW()-1),"")</f>
        <v/>
      </c>
      <c r="D9" s="276" t="str">
        <f>IF(ROW()&lt;=B$3,INDEX(FP!F:F,B$2+ROW()-1),"")</f>
        <v/>
      </c>
      <c r="E9" s="276"/>
      <c r="F9" s="276" t="str">
        <f>IF(ROW()&lt;=B$3,INDEX(FP!G:G,B$2+ROW()-1),"")</f>
        <v/>
      </c>
      <c r="G9" s="276"/>
      <c r="H9" s="277" t="str">
        <f>IF(ROW()&lt;=B$3,INDEX(FP!C:C,B$2+ROW()-1),"")</f>
        <v/>
      </c>
      <c r="I9" s="278" t="str">
        <f t="shared" si="0"/>
        <v/>
      </c>
      <c r="J9" s="279"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2" t="str">
        <f>IF(ROW()&lt;=B$3,INDEX(FP!F:F,B$2+ROW()-1)&amp;" - "&amp;INDEX(FP!C:C,B$2+ROW()-1),"")</f>
        <v/>
      </c>
      <c r="B10" s="285"/>
      <c r="C10" s="284" t="str">
        <f>IF(ROW()&lt;=B$3,INDEX(FP!E:E,B$2+ROW()-1),"")</f>
        <v/>
      </c>
      <c r="D10" s="276" t="str">
        <f>IF(ROW()&lt;=B$3,INDEX(FP!F:F,B$2+ROW()-1),"")</f>
        <v/>
      </c>
      <c r="E10" s="276"/>
      <c r="F10" s="276" t="str">
        <f>IF(ROW()&lt;=B$3,INDEX(FP!G:G,B$2+ROW()-1),"")</f>
        <v/>
      </c>
      <c r="G10" s="276"/>
      <c r="H10" s="277" t="str">
        <f>IF(ROW()&lt;=B$3,INDEX(FP!C:C,B$2+ROW()-1),"")</f>
        <v/>
      </c>
      <c r="I10" s="278" t="str">
        <f t="shared" si="0"/>
        <v/>
      </c>
      <c r="J10" s="279" t="str">
        <f t="shared" si="1"/>
        <v/>
      </c>
      <c r="K10" s="134" t="str">
        <f t="shared" si="2"/>
        <v/>
      </c>
      <c r="L10" s="125">
        <v>99</v>
      </c>
      <c r="M10" s="121" t="s">
        <v>717</v>
      </c>
      <c r="N10" s="122" t="s">
        <v>724</v>
      </c>
      <c r="O10" s="110"/>
      <c r="P10" s="110"/>
      <c r="Q10" s="110"/>
      <c r="R10" s="110"/>
      <c r="S10" s="110"/>
      <c r="T10" s="110"/>
      <c r="Y10" s="110"/>
    </row>
    <row r="11" spans="1:25" s="6" customFormat="1" ht="10.8" hidden="1" thickBot="1" x14ac:dyDescent="0.25">
      <c r="A11" s="282" t="str">
        <f>IF(ROW()&lt;=B$3,INDEX(FP!F:F,B$2+ROW()-1)&amp;" - "&amp;INDEX(FP!C:C,B$2+ROW()-1),"")</f>
        <v/>
      </c>
      <c r="B11" s="285"/>
      <c r="C11" s="284" t="str">
        <f>IF(ROW()&lt;=B$3,INDEX(FP!E:E,B$2+ROW()-1),"")</f>
        <v/>
      </c>
      <c r="D11" s="276" t="str">
        <f>IF(ROW()&lt;=B$3,INDEX(FP!F:F,B$2+ROW()-1),"")</f>
        <v/>
      </c>
      <c r="E11" s="276"/>
      <c r="F11" s="276" t="str">
        <f>IF(ROW()&lt;=B$3,INDEX(FP!G:G,B$2+ROW()-1),"")</f>
        <v/>
      </c>
      <c r="G11" s="276"/>
      <c r="H11" s="277" t="str">
        <f>IF(ROW()&lt;=B$3,INDEX(FP!C:C,B$2+ROW()-1),"")</f>
        <v/>
      </c>
      <c r="I11" s="278" t="str">
        <f t="shared" si="0"/>
        <v/>
      </c>
      <c r="J11" s="279"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2" t="str">
        <f>IF(ROW()&lt;=B$3,INDEX(FP!F:F,B$2+ROW()-1)&amp;" - "&amp;INDEX(FP!C:C,B$2+ROW()-1),"")</f>
        <v/>
      </c>
      <c r="B12" s="285"/>
      <c r="C12" s="284" t="str">
        <f>IF(ROW()&lt;=B$3,INDEX(FP!E:E,B$2+ROW()-1),"")</f>
        <v/>
      </c>
      <c r="D12" s="276" t="str">
        <f>IF(ROW()&lt;=B$3,INDEX(FP!F:F,B$2+ROW()-1),"")</f>
        <v/>
      </c>
      <c r="E12" s="276"/>
      <c r="F12" s="276" t="str">
        <f>IF(ROW()&lt;=B$3,INDEX(FP!G:G,B$2+ROW()-1),"")</f>
        <v/>
      </c>
      <c r="G12" s="276"/>
      <c r="H12" s="277" t="str">
        <f>IF(ROW()&lt;=B$3,INDEX(FP!C:C,B$2+ROW()-1),"")</f>
        <v/>
      </c>
      <c r="I12" s="278" t="str">
        <f t="shared" si="0"/>
        <v/>
      </c>
      <c r="J12" s="279" t="str">
        <f t="shared" si="1"/>
        <v/>
      </c>
      <c r="K12" s="134" t="str">
        <f t="shared" si="2"/>
        <v/>
      </c>
      <c r="L12" s="125">
        <v>99</v>
      </c>
      <c r="M12" s="126" t="s">
        <v>717</v>
      </c>
      <c r="N12" s="127" t="s">
        <v>724</v>
      </c>
      <c r="O12" s="110"/>
      <c r="P12" s="110"/>
      <c r="Q12" s="110"/>
      <c r="R12" s="110"/>
      <c r="W12" s="110"/>
      <c r="X12" s="110"/>
    </row>
    <row r="13" spans="1:25" s="6" customFormat="1" ht="10.8" hidden="1" thickBot="1" x14ac:dyDescent="0.25">
      <c r="A13" s="282" t="str">
        <f>IF(ROW()&lt;=B$3,INDEX(FP!F:F,B$2+ROW()-1)&amp;" - "&amp;INDEX(FP!C:C,B$2+ROW()-1),"")</f>
        <v/>
      </c>
      <c r="B13" s="285"/>
      <c r="C13" s="284" t="str">
        <f>IF(ROW()&lt;=B$3,INDEX(FP!E:E,B$2+ROW()-1),"")</f>
        <v/>
      </c>
      <c r="D13" s="276" t="str">
        <f>IF(ROW()&lt;=B$3,INDEX(FP!F:F,B$2+ROW()-1),"")</f>
        <v/>
      </c>
      <c r="E13" s="276"/>
      <c r="F13" s="276" t="str">
        <f>IF(ROW()&lt;=B$3,INDEX(FP!G:G,B$2+ROW()-1),"")</f>
        <v/>
      </c>
      <c r="G13" s="276"/>
      <c r="H13" s="277" t="str">
        <f>IF(ROW()&lt;=B$3,INDEX(FP!C:C,B$2+ROW()-1),"")</f>
        <v/>
      </c>
      <c r="I13" s="278" t="str">
        <f t="shared" si="0"/>
        <v/>
      </c>
      <c r="J13" s="279"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2" t="str">
        <f>IF(ROW()&lt;=B$3,INDEX(FP!F:F,B$2+ROW()-1)&amp;" - "&amp;INDEX(FP!C:C,B$2+ROW()-1),"")</f>
        <v/>
      </c>
      <c r="B14" s="285"/>
      <c r="C14" s="284" t="str">
        <f>IF(ROW()&lt;=B$3,INDEX(FP!E:E,B$2+ROW()-1),"")</f>
        <v/>
      </c>
      <c r="D14" s="276" t="str">
        <f>IF(ROW()&lt;=B$3,INDEX(FP!F:F,B$2+ROW()-1),"")</f>
        <v/>
      </c>
      <c r="E14" s="276"/>
      <c r="F14" s="276" t="str">
        <f>IF(ROW()&lt;=B$3,INDEX(FP!G:G,B$2+ROW()-1),"")</f>
        <v/>
      </c>
      <c r="G14" s="276"/>
      <c r="H14" s="277" t="str">
        <f>IF(ROW()&lt;=B$3,INDEX(FP!C:C,B$2+ROW()-1),"")</f>
        <v/>
      </c>
      <c r="I14" s="278" t="str">
        <f t="shared" si="0"/>
        <v/>
      </c>
      <c r="J14" s="279" t="str">
        <f t="shared" si="1"/>
        <v/>
      </c>
      <c r="K14" s="134" t="str">
        <f t="shared" si="2"/>
        <v/>
      </c>
      <c r="L14" s="125">
        <v>99</v>
      </c>
      <c r="M14" s="121" t="s">
        <v>717</v>
      </c>
      <c r="N14" s="122" t="s">
        <v>724</v>
      </c>
      <c r="S14" s="110"/>
      <c r="T14" s="110"/>
      <c r="U14" s="110"/>
      <c r="V14" s="110"/>
      <c r="W14" s="110"/>
      <c r="X14" s="110"/>
      <c r="Y14" s="110"/>
    </row>
    <row r="15" spans="1:25" s="6" customFormat="1" ht="10.8" hidden="1" thickBot="1" x14ac:dyDescent="0.25">
      <c r="A15" s="282" t="str">
        <f>IF(ROW()&lt;=B$3,INDEX(FP!F:F,B$2+ROW()-1)&amp;" - "&amp;INDEX(FP!C:C,B$2+ROW()-1),"")</f>
        <v/>
      </c>
      <c r="B15" s="285"/>
      <c r="C15" s="284" t="str">
        <f>IF(ROW()&lt;=B$3,INDEX(FP!E:E,B$2+ROW()-1),"")</f>
        <v/>
      </c>
      <c r="D15" s="276" t="str">
        <f>IF(ROW()&lt;=B$3,INDEX(FP!F:F,B$2+ROW()-1),"")</f>
        <v/>
      </c>
      <c r="E15" s="276"/>
      <c r="F15" s="276" t="str">
        <f>IF(ROW()&lt;=B$3,INDEX(FP!G:G,B$2+ROW()-1),"")</f>
        <v/>
      </c>
      <c r="G15" s="276"/>
      <c r="H15" s="277" t="str">
        <f>IF(ROW()&lt;=B$3,INDEX(FP!C:C,B$2+ROW()-1),"")</f>
        <v/>
      </c>
      <c r="I15" s="278" t="str">
        <f t="shared" si="0"/>
        <v/>
      </c>
      <c r="J15" s="279"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2" t="str">
        <f>IF(ROW()&lt;=B$3,INDEX(FP!F:F,B$2+ROW()-1)&amp;" - "&amp;INDEX(FP!C:C,B$2+ROW()-1),"")</f>
        <v/>
      </c>
      <c r="B16" s="285"/>
      <c r="C16" s="284" t="str">
        <f>IF(ROW()&lt;=B$3,INDEX(FP!E:E,B$2+ROW()-1),"")</f>
        <v/>
      </c>
      <c r="D16" s="276" t="str">
        <f>IF(ROW()&lt;=B$3,INDEX(FP!F:F,B$2+ROW()-1),"")</f>
        <v/>
      </c>
      <c r="E16" s="276"/>
      <c r="F16" s="276" t="str">
        <f>IF(ROW()&lt;=B$3,INDEX(FP!G:G,B$2+ROW()-1),"")</f>
        <v/>
      </c>
      <c r="G16" s="276"/>
      <c r="H16" s="277" t="str">
        <f>IF(ROW()&lt;=B$3,INDEX(FP!C:C,B$2+ROW()-1),"")</f>
        <v/>
      </c>
      <c r="I16" s="278" t="str">
        <f t="shared" si="0"/>
        <v/>
      </c>
      <c r="J16" s="279" t="str">
        <f t="shared" si="1"/>
        <v/>
      </c>
      <c r="K16" s="134" t="str">
        <f t="shared" si="2"/>
        <v/>
      </c>
      <c r="L16" s="125">
        <v>99</v>
      </c>
      <c r="M16" s="126" t="s">
        <v>717</v>
      </c>
      <c r="N16" s="127" t="s">
        <v>724</v>
      </c>
      <c r="O16" s="110"/>
      <c r="P16" s="110"/>
      <c r="Q16" s="110"/>
      <c r="R16" s="110"/>
      <c r="S16" s="110"/>
      <c r="T16" s="110"/>
      <c r="U16" s="110"/>
      <c r="V16" s="110"/>
      <c r="W16" s="110"/>
      <c r="X16" s="110"/>
      <c r="Y16" s="110"/>
    </row>
    <row r="17" spans="1:25" s="6" customFormat="1" ht="10.8" hidden="1" thickBot="1" x14ac:dyDescent="0.25">
      <c r="A17" s="282" t="str">
        <f>IF(ROW()&lt;=B$3,INDEX(FP!F:F,B$2+ROW()-1)&amp;" - "&amp;INDEX(FP!C:C,B$2+ROW()-1),"")</f>
        <v/>
      </c>
      <c r="B17" s="285"/>
      <c r="C17" s="284" t="str">
        <f>IF(ROW()&lt;=B$3,INDEX(FP!E:E,B$2+ROW()-1),"")</f>
        <v/>
      </c>
      <c r="D17" s="276" t="str">
        <f>IF(ROW()&lt;=B$3,INDEX(FP!F:F,B$2+ROW()-1),"")</f>
        <v/>
      </c>
      <c r="E17" s="276"/>
      <c r="F17" s="276" t="str">
        <f>IF(ROW()&lt;=B$3,INDEX(FP!G:G,B$2+ROW()-1),"")</f>
        <v/>
      </c>
      <c r="G17" s="276"/>
      <c r="H17" s="277" t="str">
        <f>IF(ROW()&lt;=B$3,INDEX(FP!C:C,B$2+ROW()-1),"")</f>
        <v/>
      </c>
      <c r="I17" s="278" t="str">
        <f t="shared" si="0"/>
        <v/>
      </c>
      <c r="J17" s="279"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2" t="str">
        <f>IF(ROW()&lt;=B$3,INDEX(FP!F:F,B$2+ROW()-1)&amp;" - "&amp;INDEX(FP!C:C,B$2+ROW()-1),"")</f>
        <v/>
      </c>
      <c r="B18" s="285"/>
      <c r="C18" s="284" t="str">
        <f>IF(ROW()&lt;=B$3,INDEX(FP!E:E,B$2+ROW()-1),"")</f>
        <v/>
      </c>
      <c r="D18" s="276" t="str">
        <f>IF(ROW()&lt;=B$3,INDEX(FP!F:F,B$2+ROW()-1),"")</f>
        <v/>
      </c>
      <c r="E18" s="276"/>
      <c r="F18" s="276" t="str">
        <f>IF(ROW()&lt;=B$3,INDEX(FP!G:G,B$2+ROW()-1),"")</f>
        <v/>
      </c>
      <c r="G18" s="276"/>
      <c r="H18" s="277" t="str">
        <f>IF(ROW()&lt;=B$3,INDEX(FP!C:C,B$2+ROW()-1),"")</f>
        <v/>
      </c>
      <c r="I18" s="278" t="str">
        <f t="shared" si="0"/>
        <v/>
      </c>
      <c r="J18" s="279" t="str">
        <f t="shared" si="1"/>
        <v/>
      </c>
      <c r="K18" s="134" t="str">
        <f t="shared" si="2"/>
        <v/>
      </c>
      <c r="L18" s="125">
        <v>99</v>
      </c>
      <c r="M18" s="121" t="s">
        <v>717</v>
      </c>
      <c r="N18" s="122" t="s">
        <v>724</v>
      </c>
      <c r="Q18" s="110"/>
      <c r="R18" s="110"/>
      <c r="S18" s="110"/>
      <c r="T18" s="110"/>
      <c r="U18" s="110"/>
      <c r="V18" s="110"/>
      <c r="W18" s="110"/>
      <c r="X18" s="110"/>
      <c r="Y18" s="110"/>
    </row>
    <row r="19" spans="1:25" s="6" customFormat="1" ht="10.8" hidden="1" thickBot="1" x14ac:dyDescent="0.25">
      <c r="A19" s="282" t="str">
        <f>IF(ROW()&lt;=B$3,INDEX(FP!F:F,B$2+ROW()-1)&amp;" - "&amp;INDEX(FP!C:C,B$2+ROW()-1),"")</f>
        <v/>
      </c>
      <c r="B19" s="285"/>
      <c r="C19" s="284" t="str">
        <f>IF(ROW()&lt;=B$3,INDEX(FP!E:E,B$2+ROW()-1),"")</f>
        <v/>
      </c>
      <c r="D19" s="276" t="str">
        <f>IF(ROW()&lt;=B$3,INDEX(FP!F:F,B$2+ROW()-1),"")</f>
        <v/>
      </c>
      <c r="E19" s="276"/>
      <c r="F19" s="276" t="str">
        <f>IF(ROW()&lt;=B$3,INDEX(FP!G:G,B$2+ROW()-1),"")</f>
        <v/>
      </c>
      <c r="G19" s="276"/>
      <c r="H19" s="277" t="str">
        <f>IF(ROW()&lt;=B$3,INDEX(FP!C:C,B$2+ROW()-1),"")</f>
        <v/>
      </c>
      <c r="I19" s="278" t="str">
        <f t="shared" si="0"/>
        <v/>
      </c>
      <c r="J19" s="279"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2" t="str">
        <f>IF(ROW()&lt;=B$3,INDEX(FP!F:F,B$2+ROW()-1)&amp;" - "&amp;INDEX(FP!C:C,B$2+ROW()-1),"")</f>
        <v/>
      </c>
      <c r="B20" s="285"/>
      <c r="C20" s="284" t="str">
        <f>IF(ROW()&lt;=B$3,INDEX(FP!E:E,B$2+ROW()-1),"")</f>
        <v/>
      </c>
      <c r="D20" s="276" t="str">
        <f>IF(ROW()&lt;=B$3,INDEX(FP!F:F,B$2+ROW()-1),"")</f>
        <v/>
      </c>
      <c r="E20" s="276"/>
      <c r="F20" s="276" t="str">
        <f>IF(ROW()&lt;=B$3,INDEX(FP!G:G,B$2+ROW()-1),"")</f>
        <v/>
      </c>
      <c r="G20" s="276"/>
      <c r="H20" s="277" t="str">
        <f>IF(ROW()&lt;=B$3,INDEX(FP!C:C,B$2+ROW()-1),"")</f>
        <v/>
      </c>
      <c r="I20" s="278" t="str">
        <f t="shared" si="0"/>
        <v/>
      </c>
      <c r="J20" s="279" t="str">
        <f t="shared" si="1"/>
        <v/>
      </c>
      <c r="K20" s="134" t="str">
        <f t="shared" si="2"/>
        <v/>
      </c>
      <c r="L20" s="125">
        <v>99</v>
      </c>
      <c r="M20" s="126" t="s">
        <v>717</v>
      </c>
      <c r="N20" s="127" t="s">
        <v>724</v>
      </c>
      <c r="O20" s="110"/>
      <c r="P20" s="110"/>
      <c r="U20" s="110"/>
      <c r="V20" s="110"/>
      <c r="W20" s="110"/>
      <c r="X20" s="110"/>
      <c r="Y20" s="110"/>
    </row>
    <row r="21" spans="1:25" s="6" customFormat="1" ht="10.8" hidden="1" thickBot="1" x14ac:dyDescent="0.25">
      <c r="A21" s="282" t="str">
        <f>IF(ROW()&lt;=B$3,INDEX(FP!F:F,B$2+ROW()-1)&amp;" - "&amp;INDEX(FP!C:C,B$2+ROW()-1),"")</f>
        <v/>
      </c>
      <c r="B21" s="285"/>
      <c r="C21" s="284" t="str">
        <f>IF(ROW()&lt;=B$3,INDEX(FP!E:E,B$2+ROW()-1),"")</f>
        <v/>
      </c>
      <c r="D21" s="276" t="str">
        <f>IF(ROW()&lt;=B$3,INDEX(FP!F:F,B$2+ROW()-1),"")</f>
        <v/>
      </c>
      <c r="E21" s="276"/>
      <c r="F21" s="276" t="str">
        <f>IF(ROW()&lt;=B$3,INDEX(FP!G:G,B$2+ROW()-1),"")</f>
        <v/>
      </c>
      <c r="G21" s="276"/>
      <c r="H21" s="277" t="str">
        <f>IF(ROW()&lt;=B$3,INDEX(FP!C:C,B$2+ROW()-1),"")</f>
        <v/>
      </c>
      <c r="I21" s="278" t="str">
        <f t="shared" si="0"/>
        <v/>
      </c>
      <c r="J21" s="279"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2" t="str">
        <f>IF(ROW()&lt;=B$3,INDEX(FP!F:F,B$2+ROW()-1)&amp;" - "&amp;INDEX(FP!C:C,B$2+ROW()-1),"")</f>
        <v/>
      </c>
      <c r="B22" s="285"/>
      <c r="C22" s="284" t="str">
        <f>IF(ROW()&lt;=B$3,INDEX(FP!E:E,B$2+ROW()-1),"")</f>
        <v/>
      </c>
      <c r="D22" s="276" t="str">
        <f>IF(ROW()&lt;=B$3,INDEX(FP!F:F,B$2+ROW()-1),"")</f>
        <v/>
      </c>
      <c r="E22" s="276"/>
      <c r="F22" s="276" t="str">
        <f>IF(ROW()&lt;=B$3,INDEX(FP!G:G,B$2+ROW()-1),"")</f>
        <v/>
      </c>
      <c r="G22" s="276"/>
      <c r="H22" s="277" t="str">
        <f>IF(ROW()&lt;=B$3,INDEX(FP!C:C,B$2+ROW()-1),"")</f>
        <v/>
      </c>
      <c r="I22" s="278" t="str">
        <f t="shared" si="0"/>
        <v/>
      </c>
      <c r="J22" s="279" t="str">
        <f t="shared" si="1"/>
        <v/>
      </c>
      <c r="K22" s="134" t="str">
        <f t="shared" si="2"/>
        <v/>
      </c>
      <c r="L22" s="125">
        <v>99</v>
      </c>
      <c r="M22" s="120" t="s">
        <v>717</v>
      </c>
      <c r="N22" s="119" t="s">
        <v>724</v>
      </c>
      <c r="O22" s="110"/>
      <c r="P22" s="110"/>
      <c r="Q22" s="110"/>
      <c r="R22" s="110"/>
      <c r="S22" s="110"/>
      <c r="T22" s="110"/>
      <c r="Y22" s="110"/>
    </row>
    <row r="23" spans="1:25" s="6" customFormat="1" ht="10.8" hidden="1" thickBot="1" x14ac:dyDescent="0.25">
      <c r="A23" s="282" t="str">
        <f>IF(ROW()&lt;=B$3,INDEX(FP!F:F,B$2+ROW()-1)&amp;" - "&amp;INDEX(FP!C:C,B$2+ROW()-1),"")</f>
        <v/>
      </c>
      <c r="B23" s="285"/>
      <c r="C23" s="284" t="str">
        <f>IF(ROW()&lt;=B$3,INDEX(FP!E:E,B$2+ROW()-1),"")</f>
        <v/>
      </c>
      <c r="D23" s="276" t="str">
        <f>IF(ROW()&lt;=B$3,INDEX(FP!F:F,B$2+ROW()-1),"")</f>
        <v/>
      </c>
      <c r="E23" s="276"/>
      <c r="F23" s="276" t="str">
        <f>IF(ROW()&lt;=B$3,INDEX(FP!G:G,B$2+ROW()-1),"")</f>
        <v/>
      </c>
      <c r="G23" s="276"/>
      <c r="H23" s="277" t="str">
        <f>IF(ROW()&lt;=B$3,INDEX(FP!C:C,B$2+ROW()-1),"")</f>
        <v/>
      </c>
      <c r="I23" s="278" t="str">
        <f t="shared" si="0"/>
        <v/>
      </c>
      <c r="J23" s="279"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2" t="str">
        <f>IF(ROW()&lt;=B$3,INDEX(FP!F:F,B$2+ROW()-1)&amp;" - "&amp;INDEX(FP!C:C,B$2+ROW()-1),"")</f>
        <v/>
      </c>
      <c r="B24" s="285"/>
      <c r="C24" s="284" t="str">
        <f>IF(ROW()&lt;=B$3,INDEX(FP!E:E,B$2+ROW()-1),"")</f>
        <v/>
      </c>
      <c r="D24" s="276" t="str">
        <f>IF(ROW()&lt;=B$3,INDEX(FP!F:F,B$2+ROW()-1),"")</f>
        <v/>
      </c>
      <c r="E24" s="276"/>
      <c r="F24" s="276" t="str">
        <f>IF(ROW()&lt;=B$3,INDEX(FP!G:G,B$2+ROW()-1),"")</f>
        <v/>
      </c>
      <c r="G24" s="276"/>
      <c r="H24" s="277" t="str">
        <f>IF(ROW()&lt;=B$3,INDEX(FP!C:C,B$2+ROW()-1),"")</f>
        <v/>
      </c>
      <c r="I24" s="278" t="str">
        <f t="shared" si="0"/>
        <v/>
      </c>
      <c r="J24" s="279" t="str">
        <f t="shared" si="1"/>
        <v/>
      </c>
      <c r="K24" s="134" t="str">
        <f t="shared" si="2"/>
        <v/>
      </c>
      <c r="L24" s="125">
        <v>99</v>
      </c>
      <c r="M24" s="126" t="s">
        <v>717</v>
      </c>
      <c r="N24" s="127" t="s">
        <v>724</v>
      </c>
      <c r="O24" s="110"/>
      <c r="P24" s="110"/>
      <c r="Q24" s="110"/>
      <c r="R24" s="110"/>
      <c r="W24" s="110"/>
      <c r="X24" s="110"/>
      <c r="Y24" s="110"/>
    </row>
    <row r="25" spans="1:25" s="6" customFormat="1" ht="10.8" hidden="1" thickBot="1" x14ac:dyDescent="0.25">
      <c r="A25" s="282" t="str">
        <f>IF(ROW()&lt;=B$3,INDEX(FP!F:F,B$2+ROW()-1)&amp;" - "&amp;INDEX(FP!C:C,B$2+ROW()-1),"")</f>
        <v/>
      </c>
      <c r="B25" s="285"/>
      <c r="C25" s="284" t="str">
        <f>IF(ROW()&lt;=B$3,INDEX(FP!E:E,B$2+ROW()-1),"")</f>
        <v/>
      </c>
      <c r="D25" s="276" t="str">
        <f>IF(ROW()&lt;=B$3,INDEX(FP!F:F,B$2+ROW()-1),"")</f>
        <v/>
      </c>
      <c r="E25" s="276"/>
      <c r="F25" s="276" t="str">
        <f>IF(ROW()&lt;=B$3,INDEX(FP!G:G,B$2+ROW()-1),"")</f>
        <v/>
      </c>
      <c r="G25" s="276"/>
      <c r="H25" s="277" t="str">
        <f>IF(ROW()&lt;=B$3,INDEX(FP!C:C,B$2+ROW()-1),"")</f>
        <v/>
      </c>
      <c r="I25" s="278" t="str">
        <f t="shared" si="0"/>
        <v/>
      </c>
      <c r="J25" s="279"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2" t="str">
        <f>IF(ROW()&lt;=B$3,INDEX(FP!F:F,B$2+ROW()-1)&amp;" - "&amp;INDEX(FP!C:C,B$2+ROW()-1),"")</f>
        <v/>
      </c>
      <c r="B26" s="285"/>
      <c r="C26" s="284" t="str">
        <f>IF(ROW()&lt;=B$3,INDEX(FP!E:E,B$2+ROW()-1),"")</f>
        <v/>
      </c>
      <c r="D26" s="276" t="str">
        <f>IF(ROW()&lt;=B$3,INDEX(FP!F:F,B$2+ROW()-1),"")</f>
        <v/>
      </c>
      <c r="E26" s="276"/>
      <c r="F26" s="276" t="str">
        <f>IF(ROW()&lt;=B$3,INDEX(FP!G:G,B$2+ROW()-1),"")</f>
        <v/>
      </c>
      <c r="G26" s="276"/>
      <c r="H26" s="277" t="str">
        <f>IF(ROW()&lt;=B$3,INDEX(FP!C:C,B$2+ROW()-1),"")</f>
        <v/>
      </c>
      <c r="I26" s="278" t="str">
        <f t="shared" si="0"/>
        <v/>
      </c>
      <c r="J26" s="279" t="str">
        <f t="shared" si="1"/>
        <v/>
      </c>
      <c r="K26" s="134" t="str">
        <f t="shared" si="2"/>
        <v/>
      </c>
      <c r="L26" s="125">
        <v>99</v>
      </c>
      <c r="M26" s="120" t="s">
        <v>717</v>
      </c>
      <c r="N26" s="119" t="s">
        <v>724</v>
      </c>
      <c r="S26" s="110"/>
      <c r="T26" s="110"/>
      <c r="U26" s="110"/>
      <c r="V26" s="110"/>
      <c r="W26" s="110"/>
      <c r="X26" s="110"/>
      <c r="Y26" s="110"/>
    </row>
    <row r="27" spans="1:25" s="6" customFormat="1" ht="10.8" hidden="1" thickBot="1" x14ac:dyDescent="0.25">
      <c r="A27" s="282" t="str">
        <f>IF(ROW()&lt;=B$3,INDEX(FP!F:F,B$2+ROW()-1)&amp;" - "&amp;INDEX(FP!C:C,B$2+ROW()-1),"")</f>
        <v/>
      </c>
      <c r="B27" s="285"/>
      <c r="C27" s="284" t="str">
        <f>IF(ROW()&lt;=B$3,INDEX(FP!E:E,B$2+ROW()-1),"")</f>
        <v/>
      </c>
      <c r="D27" s="276" t="str">
        <f>IF(ROW()&lt;=B$3,INDEX(FP!F:F,B$2+ROW()-1),"")</f>
        <v/>
      </c>
      <c r="E27" s="276"/>
      <c r="F27" s="276" t="str">
        <f>IF(ROW()&lt;=B$3,INDEX(FP!G:G,B$2+ROW()-1),"")</f>
        <v/>
      </c>
      <c r="G27" s="276"/>
      <c r="H27" s="277" t="str">
        <f>IF(ROW()&lt;=B$3,INDEX(FP!C:C,B$2+ROW()-1),"")</f>
        <v/>
      </c>
      <c r="I27" s="278" t="str">
        <f t="shared" si="0"/>
        <v/>
      </c>
      <c r="J27" s="279"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2" t="str">
        <f>IF(ROW()&lt;=B$3,INDEX(FP!F:F,B$2+ROW()-1)&amp;" - "&amp;INDEX(FP!C:C,B$2+ROW()-1),"")</f>
        <v/>
      </c>
      <c r="B28" s="285"/>
      <c r="C28" s="284" t="str">
        <f>IF(ROW()&lt;=B$3,INDEX(FP!E:E,B$2+ROW()-1),"")</f>
        <v/>
      </c>
      <c r="D28" s="276" t="str">
        <f>IF(ROW()&lt;=B$3,INDEX(FP!F:F,B$2+ROW()-1),"")</f>
        <v/>
      </c>
      <c r="E28" s="276"/>
      <c r="F28" s="276" t="str">
        <f>IF(ROW()&lt;=B$3,INDEX(FP!G:G,B$2+ROW()-1),"")</f>
        <v/>
      </c>
      <c r="G28" s="276"/>
      <c r="H28" s="277" t="str">
        <f>IF(ROW()&lt;=B$3,INDEX(FP!C:C,B$2+ROW()-1),"")</f>
        <v/>
      </c>
      <c r="I28" s="278" t="str">
        <f t="shared" si="0"/>
        <v/>
      </c>
      <c r="J28" s="279" t="str">
        <f t="shared" si="1"/>
        <v/>
      </c>
      <c r="K28" s="134" t="str">
        <f t="shared" si="2"/>
        <v/>
      </c>
      <c r="L28" s="125">
        <v>99</v>
      </c>
      <c r="M28" s="126" t="s">
        <v>717</v>
      </c>
      <c r="N28" s="127" t="s">
        <v>724</v>
      </c>
      <c r="O28" s="110"/>
      <c r="P28" s="110"/>
      <c r="Q28" s="110"/>
      <c r="R28" s="110"/>
      <c r="S28" s="110"/>
      <c r="T28" s="110"/>
      <c r="U28" s="110"/>
      <c r="V28" s="110"/>
      <c r="W28" s="110"/>
      <c r="X28" s="110"/>
      <c r="Y28" s="110"/>
    </row>
    <row r="29" spans="1:25" s="6" customFormat="1" ht="10.8" hidden="1" thickBot="1" x14ac:dyDescent="0.25">
      <c r="A29" s="282" t="str">
        <f>IF(ROW()&lt;=B$3,INDEX(FP!F:F,B$2+ROW()-1)&amp;" - "&amp;INDEX(FP!C:C,B$2+ROW()-1),"")</f>
        <v/>
      </c>
      <c r="B29" s="285"/>
      <c r="C29" s="284" t="str">
        <f>IF(ROW()&lt;=B$3,INDEX(FP!E:E,B$2+ROW()-1),"")</f>
        <v/>
      </c>
      <c r="D29" s="276" t="str">
        <f>IF(ROW()&lt;=B$3,INDEX(FP!F:F,B$2+ROW()-1),"")</f>
        <v/>
      </c>
      <c r="E29" s="276"/>
      <c r="F29" s="276" t="str">
        <f>IF(ROW()&lt;=B$3,INDEX(FP!G:G,B$2+ROW()-1),"")</f>
        <v/>
      </c>
      <c r="G29" s="276"/>
      <c r="H29" s="277" t="str">
        <f>IF(ROW()&lt;=B$3,INDEX(FP!C:C,B$2+ROW()-1),"")</f>
        <v/>
      </c>
      <c r="I29" s="278" t="str">
        <f t="shared" si="0"/>
        <v/>
      </c>
      <c r="J29" s="279"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2" t="str">
        <f>IF(ROW()&lt;=B$3,INDEX(FP!F:F,B$2+ROW()-1)&amp;" - "&amp;INDEX(FP!C:C,B$2+ROW()-1),"")</f>
        <v/>
      </c>
      <c r="B30" s="285"/>
      <c r="C30" s="284" t="str">
        <f>IF(ROW()&lt;=B$3,INDEX(FP!E:E,B$2+ROW()-1),"")</f>
        <v/>
      </c>
      <c r="D30" s="276" t="str">
        <f>IF(ROW()&lt;=B$3,INDEX(FP!F:F,B$2+ROW()-1),"")</f>
        <v/>
      </c>
      <c r="E30" s="276"/>
      <c r="F30" s="276" t="str">
        <f>IF(ROW()&lt;=B$3,INDEX(FP!G:G,B$2+ROW()-1),"")</f>
        <v/>
      </c>
      <c r="G30" s="276"/>
      <c r="H30" s="277" t="str">
        <f>IF(ROW()&lt;=B$3,INDEX(FP!C:C,B$2+ROW()-1),"")</f>
        <v/>
      </c>
      <c r="I30" s="278" t="str">
        <f t="shared" si="0"/>
        <v/>
      </c>
      <c r="J30" s="279" t="str">
        <f t="shared" si="1"/>
        <v/>
      </c>
      <c r="K30" s="134" t="str">
        <f t="shared" si="2"/>
        <v/>
      </c>
      <c r="L30" s="125">
        <v>99</v>
      </c>
      <c r="M30" s="120" t="s">
        <v>717</v>
      </c>
      <c r="N30" s="119" t="s">
        <v>724</v>
      </c>
      <c r="Q30" s="110"/>
      <c r="R30" s="110"/>
      <c r="S30" s="110"/>
      <c r="T30" s="110"/>
      <c r="U30" s="110"/>
      <c r="V30" s="110"/>
      <c r="W30" s="110"/>
      <c r="X30" s="110"/>
      <c r="Y30" s="110"/>
    </row>
    <row r="31" spans="1:25" s="6" customFormat="1" ht="10.8" hidden="1" thickBot="1" x14ac:dyDescent="0.25">
      <c r="A31" s="282" t="str">
        <f>IF(ROW()&lt;=B$3,INDEX(FP!F:F,B$2+ROW()-1)&amp;" - "&amp;INDEX(FP!C:C,B$2+ROW()-1),"")</f>
        <v/>
      </c>
      <c r="B31" s="285"/>
      <c r="C31" s="284" t="str">
        <f>IF(ROW()&lt;=B$3,INDEX(FP!E:E,B$2+ROW()-1),"")</f>
        <v/>
      </c>
      <c r="D31" s="276" t="str">
        <f>IF(ROW()&lt;=B$3,INDEX(FP!F:F,B$2+ROW()-1),"")</f>
        <v/>
      </c>
      <c r="E31" s="276"/>
      <c r="F31" s="276" t="str">
        <f>IF(ROW()&lt;=B$3,INDEX(FP!G:G,B$2+ROW()-1),"")</f>
        <v/>
      </c>
      <c r="G31" s="276"/>
      <c r="H31" s="277" t="str">
        <f>IF(ROW()&lt;=B$3,INDEX(FP!C:C,B$2+ROW()-1),"")</f>
        <v/>
      </c>
      <c r="I31" s="278" t="str">
        <f t="shared" si="0"/>
        <v/>
      </c>
      <c r="J31" s="279"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2" t="str">
        <f>IF(ROW()&lt;=B$3,INDEX(FP!F:F,B$2+ROW()-1)&amp;" - "&amp;INDEX(FP!C:C,B$2+ROW()-1),"")</f>
        <v/>
      </c>
      <c r="B32" s="285"/>
      <c r="C32" s="284" t="str">
        <f>IF(ROW()&lt;=B$3,INDEX(FP!E:E,B$2+ROW()-1),"")</f>
        <v/>
      </c>
      <c r="D32" s="276" t="str">
        <f>IF(ROW()&lt;=B$3,INDEX(FP!F:F,B$2+ROW()-1),"")</f>
        <v/>
      </c>
      <c r="E32" s="276"/>
      <c r="F32" s="276" t="str">
        <f>IF(ROW()&lt;=B$3,INDEX(FP!G:G,B$2+ROW()-1),"")</f>
        <v/>
      </c>
      <c r="G32" s="276"/>
      <c r="H32" s="277" t="str">
        <f>IF(ROW()&lt;=B$3,INDEX(FP!C:C,B$2+ROW()-1),"")</f>
        <v/>
      </c>
      <c r="I32" s="278" t="str">
        <f t="shared" si="0"/>
        <v/>
      </c>
      <c r="J32" s="279" t="str">
        <f t="shared" si="1"/>
        <v/>
      </c>
      <c r="K32" s="134" t="str">
        <f t="shared" si="2"/>
        <v/>
      </c>
      <c r="L32" s="125">
        <v>99</v>
      </c>
      <c r="M32" s="126" t="s">
        <v>717</v>
      </c>
      <c r="N32" s="127" t="s">
        <v>724</v>
      </c>
      <c r="O32" s="110"/>
      <c r="P32" s="110"/>
      <c r="U32" s="110"/>
      <c r="V32" s="110"/>
      <c r="W32" s="110"/>
      <c r="X32" s="110"/>
      <c r="Y32" s="110"/>
    </row>
    <row r="33" spans="1:25" s="6" customFormat="1" ht="10.8" hidden="1" thickBot="1" x14ac:dyDescent="0.25">
      <c r="A33" s="282" t="str">
        <f>IF(ROW()&lt;=B$3,INDEX(FP!F:F,B$2+ROW()-1)&amp;" - "&amp;INDEX(FP!C:C,B$2+ROW()-1),"")</f>
        <v/>
      </c>
      <c r="B33" s="285"/>
      <c r="C33" s="284" t="str">
        <f>IF(ROW()&lt;=B$3,INDEX(FP!E:E,B$2+ROW()-1),"")</f>
        <v/>
      </c>
      <c r="D33" s="276" t="str">
        <f>IF(ROW()&lt;=B$3,INDEX(FP!F:F,B$2+ROW()-1),"")</f>
        <v/>
      </c>
      <c r="E33" s="276"/>
      <c r="F33" s="276" t="str">
        <f>IF(ROW()&lt;=B$3,INDEX(FP!G:G,B$2+ROW()-1),"")</f>
        <v/>
      </c>
      <c r="G33" s="276"/>
      <c r="H33" s="277" t="str">
        <f>IF(ROW()&lt;=B$3,INDEX(FP!C:C,B$2+ROW()-1),"")</f>
        <v/>
      </c>
      <c r="I33" s="278" t="str">
        <f t="shared" ref="I33:I64" si="3">IF(ROW()&lt;=B$3,SUMIF(A$107:A$10049,A33,I$107:I$10049),"")</f>
        <v/>
      </c>
      <c r="J33" s="279" t="str">
        <f t="shared" ref="J33:J64" si="4">IF(ROW()&lt;=B$3,SUMIFS(I$103:I$50049,A$103:A$50049,K33,J$103:J$50049,L33),"")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2" t="str">
        <f>IF(ROW()&lt;=B$3,INDEX(FP!F:F,B$2+ROW()-1)&amp;" - "&amp;INDEX(FP!C:C,B$2+ROW()-1),"")</f>
        <v/>
      </c>
      <c r="B34" s="285"/>
      <c r="C34" s="284" t="str">
        <f>IF(ROW()&lt;=B$3,INDEX(FP!E:E,B$2+ROW()-1),"")</f>
        <v/>
      </c>
      <c r="D34" s="276" t="str">
        <f>IF(ROW()&lt;=B$3,INDEX(FP!F:F,B$2+ROW()-1),"")</f>
        <v/>
      </c>
      <c r="E34" s="276"/>
      <c r="F34" s="276" t="str">
        <f>IF(ROW()&lt;=B$3,INDEX(FP!G:G,B$2+ROW()-1),"")</f>
        <v/>
      </c>
      <c r="G34" s="276"/>
      <c r="H34" s="277" t="str">
        <f>IF(ROW()&lt;=B$3,INDEX(FP!C:C,B$2+ROW()-1),"")</f>
        <v/>
      </c>
      <c r="I34" s="278" t="str">
        <f t="shared" si="3"/>
        <v/>
      </c>
      <c r="J34" s="279" t="str">
        <f t="shared" si="4"/>
        <v/>
      </c>
      <c r="K34" s="134" t="str">
        <f t="shared" si="2"/>
        <v/>
      </c>
      <c r="L34" s="125">
        <v>99</v>
      </c>
      <c r="M34" s="120" t="s">
        <v>717</v>
      </c>
      <c r="N34" s="119" t="s">
        <v>724</v>
      </c>
      <c r="O34" s="110"/>
      <c r="P34" s="110"/>
      <c r="Q34" s="110"/>
      <c r="R34" s="110"/>
      <c r="S34" s="110"/>
      <c r="T34" s="110"/>
      <c r="Y34" s="110"/>
    </row>
    <row r="35" spans="1:25" s="6" customFormat="1" ht="10.8" hidden="1" thickBot="1" x14ac:dyDescent="0.25">
      <c r="A35" s="282" t="str">
        <f>IF(ROW()&lt;=B$3,INDEX(FP!F:F,B$2+ROW()-1)&amp;" - "&amp;INDEX(FP!C:C,B$2+ROW()-1),"")</f>
        <v/>
      </c>
      <c r="B35" s="285"/>
      <c r="C35" s="284" t="str">
        <f>IF(ROW()&lt;=B$3,INDEX(FP!E:E,B$2+ROW()-1),"")</f>
        <v/>
      </c>
      <c r="D35" s="276" t="str">
        <f>IF(ROW()&lt;=B$3,INDEX(FP!F:F,B$2+ROW()-1),"")</f>
        <v/>
      </c>
      <c r="E35" s="276"/>
      <c r="F35" s="276" t="str">
        <f>IF(ROW()&lt;=B$3,INDEX(FP!G:G,B$2+ROW()-1),"")</f>
        <v/>
      </c>
      <c r="G35" s="276"/>
      <c r="H35" s="277" t="str">
        <f>IF(ROW()&lt;=B$3,INDEX(FP!C:C,B$2+ROW()-1),"")</f>
        <v/>
      </c>
      <c r="I35" s="278" t="str">
        <f t="shared" si="3"/>
        <v/>
      </c>
      <c r="J35" s="279"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2" t="str">
        <f>IF(ROW()&lt;=B$3,INDEX(FP!F:F,B$2+ROW()-1)&amp;" - "&amp;INDEX(FP!C:C,B$2+ROW()-1),"")</f>
        <v/>
      </c>
      <c r="B36" s="285"/>
      <c r="C36" s="284" t="str">
        <f>IF(ROW()&lt;=B$3,INDEX(FP!E:E,B$2+ROW()-1),"")</f>
        <v/>
      </c>
      <c r="D36" s="276" t="str">
        <f>IF(ROW()&lt;=B$3,INDEX(FP!F:F,B$2+ROW()-1),"")</f>
        <v/>
      </c>
      <c r="E36" s="276"/>
      <c r="F36" s="276" t="str">
        <f>IF(ROW()&lt;=B$3,INDEX(FP!G:G,B$2+ROW()-1),"")</f>
        <v/>
      </c>
      <c r="G36" s="276"/>
      <c r="H36" s="277" t="str">
        <f>IF(ROW()&lt;=B$3,INDEX(FP!C:C,B$2+ROW()-1),"")</f>
        <v/>
      </c>
      <c r="I36" s="278" t="str">
        <f t="shared" si="3"/>
        <v/>
      </c>
      <c r="J36" s="279" t="str">
        <f t="shared" si="4"/>
        <v/>
      </c>
      <c r="K36" s="134" t="str">
        <f t="shared" si="2"/>
        <v/>
      </c>
      <c r="L36" s="125">
        <v>99</v>
      </c>
      <c r="M36" s="126" t="s">
        <v>717</v>
      </c>
      <c r="N36" s="127" t="s">
        <v>724</v>
      </c>
      <c r="O36" s="110"/>
      <c r="P36" s="110"/>
      <c r="Q36" s="110"/>
      <c r="R36" s="110"/>
      <c r="W36" s="110"/>
      <c r="X36" s="110"/>
      <c r="Y36" s="110"/>
    </row>
    <row r="37" spans="1:25" s="6" customFormat="1" ht="10.8" hidden="1" thickBot="1" x14ac:dyDescent="0.25">
      <c r="A37" s="282" t="str">
        <f>IF(ROW()&lt;=B$3,INDEX(FP!F:F,B$2+ROW()-1)&amp;" - "&amp;INDEX(FP!C:C,B$2+ROW()-1),"")</f>
        <v/>
      </c>
      <c r="B37" s="285"/>
      <c r="C37" s="284" t="str">
        <f>IF(ROW()&lt;=B$3,INDEX(FP!E:E,B$2+ROW()-1),"")</f>
        <v/>
      </c>
      <c r="D37" s="276" t="str">
        <f>IF(ROW()&lt;=B$3,INDEX(FP!F:F,B$2+ROW()-1),"")</f>
        <v/>
      </c>
      <c r="E37" s="276"/>
      <c r="F37" s="276" t="str">
        <f>IF(ROW()&lt;=B$3,INDEX(FP!G:G,B$2+ROW()-1),"")</f>
        <v/>
      </c>
      <c r="G37" s="276"/>
      <c r="H37" s="277" t="str">
        <f>IF(ROW()&lt;=B$3,INDEX(FP!C:C,B$2+ROW()-1),"")</f>
        <v/>
      </c>
      <c r="I37" s="278" t="str">
        <f t="shared" si="3"/>
        <v/>
      </c>
      <c r="J37" s="279"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2" t="str">
        <f>IF(ROW()&lt;=B$3,INDEX(FP!F:F,B$2+ROW()-1)&amp;" - "&amp;INDEX(FP!C:C,B$2+ROW()-1),"")</f>
        <v/>
      </c>
      <c r="B38" s="285"/>
      <c r="C38" s="284" t="str">
        <f>IF(ROW()&lt;=B$3,INDEX(FP!E:E,B$2+ROW()-1),"")</f>
        <v/>
      </c>
      <c r="D38" s="276" t="str">
        <f>IF(ROW()&lt;=B$3,INDEX(FP!F:F,B$2+ROW()-1),"")</f>
        <v/>
      </c>
      <c r="E38" s="276"/>
      <c r="F38" s="276" t="str">
        <f>IF(ROW()&lt;=B$3,INDEX(FP!G:G,B$2+ROW()-1),"")</f>
        <v/>
      </c>
      <c r="G38" s="276"/>
      <c r="H38" s="277" t="str">
        <f>IF(ROW()&lt;=B$3,INDEX(FP!C:C,B$2+ROW()-1),"")</f>
        <v/>
      </c>
      <c r="I38" s="278" t="str">
        <f t="shared" si="3"/>
        <v/>
      </c>
      <c r="J38" s="279" t="str">
        <f t="shared" si="4"/>
        <v/>
      </c>
      <c r="K38" s="134" t="str">
        <f t="shared" si="2"/>
        <v/>
      </c>
      <c r="L38" s="125">
        <v>99</v>
      </c>
      <c r="M38" s="120" t="s">
        <v>717</v>
      </c>
      <c r="N38" s="119" t="s">
        <v>724</v>
      </c>
      <c r="S38" s="110"/>
      <c r="T38" s="110"/>
      <c r="U38" s="110"/>
      <c r="V38" s="110"/>
      <c r="W38" s="110"/>
      <c r="X38" s="110"/>
      <c r="Y38" s="110"/>
    </row>
    <row r="39" spans="1:25" s="6" customFormat="1" ht="10.8" hidden="1" thickBot="1" x14ac:dyDescent="0.25">
      <c r="A39" s="282" t="str">
        <f>IF(ROW()&lt;=B$3,INDEX(FP!F:F,B$2+ROW()-1)&amp;" - "&amp;INDEX(FP!C:C,B$2+ROW()-1),"")</f>
        <v/>
      </c>
      <c r="B39" s="285"/>
      <c r="C39" s="284" t="str">
        <f>IF(ROW()&lt;=B$3,INDEX(FP!E:E,B$2+ROW()-1),"")</f>
        <v/>
      </c>
      <c r="D39" s="276" t="str">
        <f>IF(ROW()&lt;=B$3,INDEX(FP!F:F,B$2+ROW()-1),"")</f>
        <v/>
      </c>
      <c r="E39" s="276"/>
      <c r="F39" s="276" t="str">
        <f>IF(ROW()&lt;=B$3,INDEX(FP!G:G,B$2+ROW()-1),"")</f>
        <v/>
      </c>
      <c r="G39" s="276"/>
      <c r="H39" s="277" t="str">
        <f>IF(ROW()&lt;=B$3,INDEX(FP!C:C,B$2+ROW()-1),"")</f>
        <v/>
      </c>
      <c r="I39" s="278" t="str">
        <f t="shared" si="3"/>
        <v/>
      </c>
      <c r="J39" s="279"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2" t="str">
        <f>IF(ROW()&lt;=B$3,INDEX(FP!F:F,B$2+ROW()-1)&amp;" - "&amp;INDEX(FP!C:C,B$2+ROW()-1),"")</f>
        <v/>
      </c>
      <c r="B40" s="285"/>
      <c r="C40" s="284" t="str">
        <f>IF(ROW()&lt;=B$3,INDEX(FP!E:E,B$2+ROW()-1),"")</f>
        <v/>
      </c>
      <c r="D40" s="276" t="str">
        <f>IF(ROW()&lt;=B$3,INDEX(FP!F:F,B$2+ROW()-1),"")</f>
        <v/>
      </c>
      <c r="E40" s="276"/>
      <c r="F40" s="276" t="str">
        <f>IF(ROW()&lt;=B$3,INDEX(FP!G:G,B$2+ROW()-1),"")</f>
        <v/>
      </c>
      <c r="G40" s="276"/>
      <c r="H40" s="277" t="str">
        <f>IF(ROW()&lt;=B$3,INDEX(FP!C:C,B$2+ROW()-1),"")</f>
        <v/>
      </c>
      <c r="I40" s="278" t="str">
        <f t="shared" si="3"/>
        <v/>
      </c>
      <c r="J40" s="279" t="str">
        <f t="shared" si="4"/>
        <v/>
      </c>
      <c r="K40" s="134" t="str">
        <f t="shared" si="2"/>
        <v/>
      </c>
      <c r="L40" s="125">
        <v>99</v>
      </c>
      <c r="M40" s="126" t="s">
        <v>717</v>
      </c>
      <c r="N40" s="127" t="s">
        <v>724</v>
      </c>
      <c r="O40" s="110"/>
      <c r="P40" s="110"/>
      <c r="Q40" s="110"/>
      <c r="R40" s="110"/>
      <c r="S40" s="110"/>
      <c r="T40" s="110"/>
      <c r="U40" s="110"/>
      <c r="V40" s="110"/>
      <c r="W40" s="110"/>
      <c r="X40" s="110"/>
      <c r="Y40" s="110"/>
    </row>
    <row r="41" spans="1:25" s="6" customFormat="1" ht="10.8" hidden="1" thickBot="1" x14ac:dyDescent="0.25">
      <c r="A41" s="282" t="str">
        <f>IF(ROW()&lt;=B$3,INDEX(FP!F:F,B$2+ROW()-1)&amp;" - "&amp;INDEX(FP!C:C,B$2+ROW()-1),"")</f>
        <v/>
      </c>
      <c r="B41" s="285"/>
      <c r="C41" s="284" t="str">
        <f>IF(ROW()&lt;=B$3,INDEX(FP!E:E,B$2+ROW()-1),"")</f>
        <v/>
      </c>
      <c r="D41" s="276" t="str">
        <f>IF(ROW()&lt;=B$3,INDEX(FP!F:F,B$2+ROW()-1),"")</f>
        <v/>
      </c>
      <c r="E41" s="276"/>
      <c r="F41" s="276" t="str">
        <f>IF(ROW()&lt;=B$3,INDEX(FP!G:G,B$2+ROW()-1),"")</f>
        <v/>
      </c>
      <c r="G41" s="276"/>
      <c r="H41" s="277" t="str">
        <f>IF(ROW()&lt;=B$3,INDEX(FP!C:C,B$2+ROW()-1),"")</f>
        <v/>
      </c>
      <c r="I41" s="278" t="str">
        <f t="shared" si="3"/>
        <v/>
      </c>
      <c r="J41" s="279"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2" t="str">
        <f>IF(ROW()&lt;=B$3,INDEX(FP!F:F,B$2+ROW()-1)&amp;" - "&amp;INDEX(FP!C:C,B$2+ROW()-1),"")</f>
        <v/>
      </c>
      <c r="B42" s="285"/>
      <c r="C42" s="284" t="str">
        <f>IF(ROW()&lt;=B$3,INDEX(FP!E:E,B$2+ROW()-1),"")</f>
        <v/>
      </c>
      <c r="D42" s="276" t="str">
        <f>IF(ROW()&lt;=B$3,INDEX(FP!F:F,B$2+ROW()-1),"")</f>
        <v/>
      </c>
      <c r="E42" s="276"/>
      <c r="F42" s="276" t="str">
        <f>IF(ROW()&lt;=B$3,INDEX(FP!G:G,B$2+ROW()-1),"")</f>
        <v/>
      </c>
      <c r="G42" s="276"/>
      <c r="H42" s="277" t="str">
        <f>IF(ROW()&lt;=B$3,INDEX(FP!C:C,B$2+ROW()-1),"")</f>
        <v/>
      </c>
      <c r="I42" s="278" t="str">
        <f t="shared" si="3"/>
        <v/>
      </c>
      <c r="J42" s="279" t="str">
        <f t="shared" si="4"/>
        <v/>
      </c>
      <c r="K42" s="134" t="str">
        <f t="shared" si="2"/>
        <v/>
      </c>
      <c r="L42" s="125">
        <v>99</v>
      </c>
      <c r="M42" s="120" t="s">
        <v>717</v>
      </c>
      <c r="N42" s="119" t="s">
        <v>724</v>
      </c>
      <c r="Q42" s="110"/>
      <c r="R42" s="110"/>
      <c r="S42" s="110"/>
      <c r="T42" s="110"/>
      <c r="U42" s="110"/>
      <c r="V42" s="110"/>
      <c r="W42" s="110"/>
      <c r="X42" s="110"/>
      <c r="Y42" s="110"/>
    </row>
    <row r="43" spans="1:25" s="6" customFormat="1" ht="10.8" hidden="1" thickBot="1" x14ac:dyDescent="0.25">
      <c r="A43" s="282" t="str">
        <f>IF(ROW()&lt;=B$3,INDEX(FP!F:F,B$2+ROW()-1)&amp;" - "&amp;INDEX(FP!C:C,B$2+ROW()-1),"")</f>
        <v/>
      </c>
      <c r="B43" s="285"/>
      <c r="C43" s="284" t="str">
        <f>IF(ROW()&lt;=B$3,INDEX(FP!E:E,B$2+ROW()-1),"")</f>
        <v/>
      </c>
      <c r="D43" s="276" t="str">
        <f>IF(ROW()&lt;=B$3,INDEX(FP!F:F,B$2+ROW()-1),"")</f>
        <v/>
      </c>
      <c r="E43" s="276"/>
      <c r="F43" s="276" t="str">
        <f>IF(ROW()&lt;=B$3,INDEX(FP!G:G,B$2+ROW()-1),"")</f>
        <v/>
      </c>
      <c r="G43" s="276"/>
      <c r="H43" s="277" t="str">
        <f>IF(ROW()&lt;=B$3,INDEX(FP!C:C,B$2+ROW()-1),"")</f>
        <v/>
      </c>
      <c r="I43" s="278" t="str">
        <f t="shared" si="3"/>
        <v/>
      </c>
      <c r="J43" s="279"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2" t="str">
        <f>IF(ROW()&lt;=B$3,INDEX(FP!F:F,B$2+ROW()-1)&amp;" - "&amp;INDEX(FP!C:C,B$2+ROW()-1),"")</f>
        <v/>
      </c>
      <c r="B44" s="285"/>
      <c r="C44" s="284" t="str">
        <f>IF(ROW()&lt;=B$3,INDEX(FP!E:E,B$2+ROW()-1),"")</f>
        <v/>
      </c>
      <c r="D44" s="276" t="str">
        <f>IF(ROW()&lt;=B$3,INDEX(FP!F:F,B$2+ROW()-1),"")</f>
        <v/>
      </c>
      <c r="E44" s="276"/>
      <c r="F44" s="276" t="str">
        <f>IF(ROW()&lt;=B$3,INDEX(FP!G:G,B$2+ROW()-1),"")</f>
        <v/>
      </c>
      <c r="G44" s="276"/>
      <c r="H44" s="277" t="str">
        <f>IF(ROW()&lt;=B$3,INDEX(FP!C:C,B$2+ROW()-1),"")</f>
        <v/>
      </c>
      <c r="I44" s="278" t="str">
        <f t="shared" si="3"/>
        <v/>
      </c>
      <c r="J44" s="279" t="str">
        <f t="shared" si="4"/>
        <v/>
      </c>
      <c r="K44" s="134" t="str">
        <f t="shared" si="2"/>
        <v/>
      </c>
      <c r="L44" s="125">
        <v>99</v>
      </c>
      <c r="M44" s="126" t="s">
        <v>717</v>
      </c>
      <c r="N44" s="127" t="s">
        <v>724</v>
      </c>
      <c r="O44" s="110"/>
      <c r="P44" s="110"/>
      <c r="U44" s="110"/>
      <c r="V44" s="110"/>
      <c r="W44" s="110"/>
      <c r="X44" s="110"/>
      <c r="Y44" s="110"/>
    </row>
    <row r="45" spans="1:25" s="6" customFormat="1" ht="10.8" hidden="1" thickBot="1" x14ac:dyDescent="0.25">
      <c r="A45" s="282" t="str">
        <f>IF(ROW()&lt;=B$3,INDEX(FP!F:F,B$2+ROW()-1)&amp;" - "&amp;INDEX(FP!C:C,B$2+ROW()-1),"")</f>
        <v/>
      </c>
      <c r="B45" s="285"/>
      <c r="C45" s="284" t="str">
        <f>IF(ROW()&lt;=B$3,INDEX(FP!E:E,B$2+ROW()-1),"")</f>
        <v/>
      </c>
      <c r="D45" s="276" t="str">
        <f>IF(ROW()&lt;=B$3,INDEX(FP!F:F,B$2+ROW()-1),"")</f>
        <v/>
      </c>
      <c r="E45" s="276"/>
      <c r="F45" s="276" t="str">
        <f>IF(ROW()&lt;=B$3,INDEX(FP!G:G,B$2+ROW()-1),"")</f>
        <v/>
      </c>
      <c r="G45" s="276"/>
      <c r="H45" s="277" t="str">
        <f>IF(ROW()&lt;=B$3,INDEX(FP!C:C,B$2+ROW()-1),"")</f>
        <v/>
      </c>
      <c r="I45" s="278" t="str">
        <f t="shared" si="3"/>
        <v/>
      </c>
      <c r="J45" s="279"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2" t="str">
        <f>IF(ROW()&lt;=B$3,INDEX(FP!F:F,B$2+ROW()-1)&amp;" - "&amp;INDEX(FP!C:C,B$2+ROW()-1),"")</f>
        <v/>
      </c>
      <c r="B46" s="285"/>
      <c r="C46" s="284" t="str">
        <f>IF(ROW()&lt;=B$3,INDEX(FP!E:E,B$2+ROW()-1),"")</f>
        <v/>
      </c>
      <c r="D46" s="276" t="str">
        <f>IF(ROW()&lt;=B$3,INDEX(FP!F:F,B$2+ROW()-1),"")</f>
        <v/>
      </c>
      <c r="E46" s="276"/>
      <c r="F46" s="276" t="str">
        <f>IF(ROW()&lt;=B$3,INDEX(FP!G:G,B$2+ROW()-1),"")</f>
        <v/>
      </c>
      <c r="G46" s="276"/>
      <c r="H46" s="277" t="str">
        <f>IF(ROW()&lt;=B$3,INDEX(FP!C:C,B$2+ROW()-1),"")</f>
        <v/>
      </c>
      <c r="I46" s="278" t="str">
        <f t="shared" si="3"/>
        <v/>
      </c>
      <c r="J46" s="279" t="str">
        <f t="shared" si="4"/>
        <v/>
      </c>
      <c r="K46" s="134" t="str">
        <f t="shared" si="2"/>
        <v/>
      </c>
      <c r="L46" s="125">
        <v>99</v>
      </c>
      <c r="M46" s="120" t="s">
        <v>717</v>
      </c>
      <c r="N46" s="119" t="s">
        <v>724</v>
      </c>
      <c r="O46" s="110"/>
      <c r="P46" s="110"/>
      <c r="Q46" s="110"/>
      <c r="R46" s="110"/>
      <c r="S46" s="110"/>
      <c r="T46" s="110"/>
      <c r="Y46" s="110"/>
    </row>
    <row r="47" spans="1:25" s="6" customFormat="1" ht="10.8" hidden="1" thickBot="1" x14ac:dyDescent="0.25">
      <c r="A47" s="282" t="str">
        <f>IF(ROW()&lt;=B$3,INDEX(FP!F:F,B$2+ROW()-1)&amp;" - "&amp;INDEX(FP!C:C,B$2+ROW()-1),"")</f>
        <v/>
      </c>
      <c r="B47" s="285"/>
      <c r="C47" s="284" t="str">
        <f>IF(ROW()&lt;=B$3,INDEX(FP!E:E,B$2+ROW()-1),"")</f>
        <v/>
      </c>
      <c r="D47" s="276" t="str">
        <f>IF(ROW()&lt;=B$3,INDEX(FP!F:F,B$2+ROW()-1),"")</f>
        <v/>
      </c>
      <c r="E47" s="276"/>
      <c r="F47" s="276" t="str">
        <f>IF(ROW()&lt;=B$3,INDEX(FP!G:G,B$2+ROW()-1),"")</f>
        <v/>
      </c>
      <c r="G47" s="276"/>
      <c r="H47" s="277" t="str">
        <f>IF(ROW()&lt;=B$3,INDEX(FP!C:C,B$2+ROW()-1),"")</f>
        <v/>
      </c>
      <c r="I47" s="278" t="str">
        <f t="shared" si="3"/>
        <v/>
      </c>
      <c r="J47" s="279"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2" t="str">
        <f>IF(ROW()&lt;=B$3,INDEX(FP!F:F,B$2+ROW()-1)&amp;" - "&amp;INDEX(FP!C:C,B$2+ROW()-1),"")</f>
        <v/>
      </c>
      <c r="B48" s="285"/>
      <c r="C48" s="284" t="str">
        <f>IF(ROW()&lt;=B$3,INDEX(FP!E:E,B$2+ROW()-1),"")</f>
        <v/>
      </c>
      <c r="D48" s="276" t="str">
        <f>IF(ROW()&lt;=B$3,INDEX(FP!F:F,B$2+ROW()-1),"")</f>
        <v/>
      </c>
      <c r="E48" s="276"/>
      <c r="F48" s="276" t="str">
        <f>IF(ROW()&lt;=B$3,INDEX(FP!G:G,B$2+ROW()-1),"")</f>
        <v/>
      </c>
      <c r="G48" s="276"/>
      <c r="H48" s="277" t="str">
        <f>IF(ROW()&lt;=B$3,INDEX(FP!C:C,B$2+ROW()-1),"")</f>
        <v/>
      </c>
      <c r="I48" s="278" t="str">
        <f t="shared" si="3"/>
        <v/>
      </c>
      <c r="J48" s="279" t="str">
        <f t="shared" si="4"/>
        <v/>
      </c>
      <c r="K48" s="134" t="str">
        <f t="shared" si="2"/>
        <v/>
      </c>
      <c r="L48" s="125">
        <v>99</v>
      </c>
      <c r="M48" s="126" t="s">
        <v>717</v>
      </c>
      <c r="N48" s="127" t="s">
        <v>724</v>
      </c>
      <c r="O48" s="110"/>
      <c r="P48" s="110"/>
      <c r="Q48" s="110"/>
      <c r="R48" s="110"/>
      <c r="W48" s="110"/>
      <c r="X48" s="110"/>
      <c r="Y48" s="110"/>
    </row>
    <row r="49" spans="1:25" s="6" customFormat="1" ht="10.8" hidden="1" thickBot="1" x14ac:dyDescent="0.25">
      <c r="A49" s="282" t="str">
        <f>IF(ROW()&lt;=B$3,INDEX(FP!F:F,B$2+ROW()-1)&amp;" - "&amp;INDEX(FP!C:C,B$2+ROW()-1),"")</f>
        <v/>
      </c>
      <c r="B49" s="285"/>
      <c r="C49" s="284" t="str">
        <f>IF(ROW()&lt;=B$3,INDEX(FP!E:E,B$2+ROW()-1),"")</f>
        <v/>
      </c>
      <c r="D49" s="276" t="str">
        <f>IF(ROW()&lt;=B$3,INDEX(FP!F:F,B$2+ROW()-1),"")</f>
        <v/>
      </c>
      <c r="E49" s="276"/>
      <c r="F49" s="276" t="str">
        <f>IF(ROW()&lt;=B$3,INDEX(FP!G:G,B$2+ROW()-1),"")</f>
        <v/>
      </c>
      <c r="G49" s="276"/>
      <c r="H49" s="277" t="str">
        <f>IF(ROW()&lt;=B$3,INDEX(FP!C:C,B$2+ROW()-1),"")</f>
        <v/>
      </c>
      <c r="I49" s="278" t="str">
        <f t="shared" si="3"/>
        <v/>
      </c>
      <c r="J49" s="279"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2" t="str">
        <f>IF(ROW()&lt;=B$3,INDEX(FP!F:F,B$2+ROW()-1)&amp;" - "&amp;INDEX(FP!C:C,B$2+ROW()-1),"")</f>
        <v/>
      </c>
      <c r="B50" s="285"/>
      <c r="C50" s="284" t="str">
        <f>IF(ROW()&lt;=B$3,INDEX(FP!E:E,B$2+ROW()-1),"")</f>
        <v/>
      </c>
      <c r="D50" s="276" t="str">
        <f>IF(ROW()&lt;=B$3,INDEX(FP!F:F,B$2+ROW()-1),"")</f>
        <v/>
      </c>
      <c r="E50" s="276"/>
      <c r="F50" s="276" t="str">
        <f>IF(ROW()&lt;=B$3,INDEX(FP!G:G,B$2+ROW()-1),"")</f>
        <v/>
      </c>
      <c r="G50" s="276"/>
      <c r="H50" s="277" t="str">
        <f>IF(ROW()&lt;=B$3,INDEX(FP!C:C,B$2+ROW()-1),"")</f>
        <v/>
      </c>
      <c r="I50" s="278" t="str">
        <f t="shared" si="3"/>
        <v/>
      </c>
      <c r="J50" s="279" t="str">
        <f t="shared" si="4"/>
        <v/>
      </c>
      <c r="K50" s="134" t="str">
        <f t="shared" si="2"/>
        <v/>
      </c>
      <c r="L50" s="125">
        <v>99</v>
      </c>
      <c r="M50" s="120" t="s">
        <v>717</v>
      </c>
      <c r="N50" s="119" t="s">
        <v>724</v>
      </c>
      <c r="S50" s="110"/>
      <c r="T50" s="110"/>
      <c r="U50" s="110"/>
      <c r="V50" s="110"/>
      <c r="W50" s="110"/>
      <c r="X50" s="110"/>
      <c r="Y50" s="110"/>
    </row>
    <row r="51" spans="1:25" s="6" customFormat="1" ht="10.8" hidden="1" thickBot="1" x14ac:dyDescent="0.25">
      <c r="A51" s="282" t="str">
        <f>IF(ROW()&lt;=B$3,INDEX(FP!F:F,B$2+ROW()-1)&amp;" - "&amp;INDEX(FP!C:C,B$2+ROW()-1),"")</f>
        <v/>
      </c>
      <c r="B51" s="285"/>
      <c r="C51" s="284" t="str">
        <f>IF(ROW()&lt;=B$3,INDEX(FP!E:E,B$2+ROW()-1),"")</f>
        <v/>
      </c>
      <c r="D51" s="276" t="str">
        <f>IF(ROW()&lt;=B$3,INDEX(FP!F:F,B$2+ROW()-1),"")</f>
        <v/>
      </c>
      <c r="E51" s="276"/>
      <c r="F51" s="276" t="str">
        <f>IF(ROW()&lt;=B$3,INDEX(FP!G:G,B$2+ROW()-1),"")</f>
        <v/>
      </c>
      <c r="G51" s="276"/>
      <c r="H51" s="277" t="str">
        <f>IF(ROW()&lt;=B$3,INDEX(FP!C:C,B$2+ROW()-1),"")</f>
        <v/>
      </c>
      <c r="I51" s="278" t="str">
        <f t="shared" si="3"/>
        <v/>
      </c>
      <c r="J51" s="279"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2" t="str">
        <f>IF(ROW()&lt;=B$3,INDEX(FP!F:F,B$2+ROW()-1)&amp;" - "&amp;INDEX(FP!C:C,B$2+ROW()-1),"")</f>
        <v/>
      </c>
      <c r="B52" s="285"/>
      <c r="C52" s="284" t="str">
        <f>IF(ROW()&lt;=B$3,INDEX(FP!E:E,B$2+ROW()-1),"")</f>
        <v/>
      </c>
      <c r="D52" s="276" t="str">
        <f>IF(ROW()&lt;=B$3,INDEX(FP!F:F,B$2+ROW()-1),"")</f>
        <v/>
      </c>
      <c r="E52" s="276"/>
      <c r="F52" s="276" t="str">
        <f>IF(ROW()&lt;=B$3,INDEX(FP!G:G,B$2+ROW()-1),"")</f>
        <v/>
      </c>
      <c r="G52" s="276"/>
      <c r="H52" s="277" t="str">
        <f>IF(ROW()&lt;=B$3,INDEX(FP!C:C,B$2+ROW()-1),"")</f>
        <v/>
      </c>
      <c r="I52" s="278" t="str">
        <f t="shared" si="3"/>
        <v/>
      </c>
      <c r="J52" s="279" t="str">
        <f t="shared" si="4"/>
        <v/>
      </c>
      <c r="K52" s="134" t="str">
        <f t="shared" si="2"/>
        <v/>
      </c>
      <c r="L52" s="125">
        <v>99</v>
      </c>
      <c r="M52" s="126" t="s">
        <v>717</v>
      </c>
      <c r="N52" s="127" t="s">
        <v>724</v>
      </c>
      <c r="O52" s="110"/>
      <c r="P52" s="110"/>
      <c r="Q52" s="110"/>
      <c r="R52" s="110"/>
      <c r="S52" s="110"/>
      <c r="T52" s="110"/>
      <c r="U52" s="110"/>
      <c r="V52" s="110"/>
      <c r="W52" s="110"/>
      <c r="X52" s="110"/>
      <c r="Y52" s="110"/>
    </row>
    <row r="53" spans="1:25" s="6" customFormat="1" ht="10.8" hidden="1" thickBot="1" x14ac:dyDescent="0.25">
      <c r="A53" s="282" t="str">
        <f>IF(ROW()&lt;=B$3,INDEX(FP!F:F,B$2+ROW()-1)&amp;" - "&amp;INDEX(FP!C:C,B$2+ROW()-1),"")</f>
        <v/>
      </c>
      <c r="B53" s="285"/>
      <c r="C53" s="284" t="str">
        <f>IF(ROW()&lt;=B$3,INDEX(FP!E:E,B$2+ROW()-1),"")</f>
        <v/>
      </c>
      <c r="D53" s="276" t="str">
        <f>IF(ROW()&lt;=B$3,INDEX(FP!F:F,B$2+ROW()-1),"")</f>
        <v/>
      </c>
      <c r="E53" s="276"/>
      <c r="F53" s="276" t="str">
        <f>IF(ROW()&lt;=B$3,INDEX(FP!G:G,B$2+ROW()-1),"")</f>
        <v/>
      </c>
      <c r="G53" s="276"/>
      <c r="H53" s="277" t="str">
        <f>IF(ROW()&lt;=B$3,INDEX(FP!C:C,B$2+ROW()-1),"")</f>
        <v/>
      </c>
      <c r="I53" s="278" t="str">
        <f t="shared" si="3"/>
        <v/>
      </c>
      <c r="J53" s="279"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2" t="str">
        <f>IF(ROW()&lt;=B$3,INDEX(FP!F:F,B$2+ROW()-1)&amp;" - "&amp;INDEX(FP!C:C,B$2+ROW()-1),"")</f>
        <v/>
      </c>
      <c r="B54" s="285"/>
      <c r="C54" s="284" t="str">
        <f>IF(ROW()&lt;=B$3,INDEX(FP!E:E,B$2+ROW()-1),"")</f>
        <v/>
      </c>
      <c r="D54" s="276" t="str">
        <f>IF(ROW()&lt;=B$3,INDEX(FP!F:F,B$2+ROW()-1),"")</f>
        <v/>
      </c>
      <c r="E54" s="276"/>
      <c r="F54" s="276" t="str">
        <f>IF(ROW()&lt;=B$3,INDEX(FP!G:G,B$2+ROW()-1),"")</f>
        <v/>
      </c>
      <c r="G54" s="276"/>
      <c r="H54" s="277" t="str">
        <f>IF(ROW()&lt;=B$3,INDEX(FP!C:C,B$2+ROW()-1),"")</f>
        <v/>
      </c>
      <c r="I54" s="278" t="str">
        <f t="shared" si="3"/>
        <v/>
      </c>
      <c r="J54" s="279" t="str">
        <f t="shared" si="4"/>
        <v/>
      </c>
      <c r="K54" s="134" t="str">
        <f t="shared" si="2"/>
        <v/>
      </c>
      <c r="L54" s="125">
        <v>99</v>
      </c>
      <c r="M54" s="120" t="s">
        <v>717</v>
      </c>
      <c r="N54" s="119" t="s">
        <v>724</v>
      </c>
      <c r="O54" s="110"/>
      <c r="P54" s="110"/>
      <c r="Q54" s="110"/>
      <c r="R54" s="110"/>
      <c r="S54" s="110"/>
      <c r="T54" s="110"/>
      <c r="U54" s="110"/>
      <c r="V54" s="110"/>
      <c r="W54" s="110"/>
      <c r="X54" s="110"/>
      <c r="Y54" s="110"/>
    </row>
    <row r="55" spans="1:25" s="6" customFormat="1" ht="10.8" hidden="1" thickBot="1" x14ac:dyDescent="0.25">
      <c r="A55" s="282" t="str">
        <f>IF(ROW()&lt;=B$3,INDEX(FP!F:F,B$2+ROW()-1)&amp;" - "&amp;INDEX(FP!C:C,B$2+ROW()-1),"")</f>
        <v/>
      </c>
      <c r="B55" s="285"/>
      <c r="C55" s="284" t="str">
        <f>IF(ROW()&lt;=B$3,INDEX(FP!E:E,B$2+ROW()-1),"")</f>
        <v/>
      </c>
      <c r="D55" s="276" t="str">
        <f>IF(ROW()&lt;=B$3,INDEX(FP!F:F,B$2+ROW()-1),"")</f>
        <v/>
      </c>
      <c r="E55" s="276"/>
      <c r="F55" s="276" t="str">
        <f>IF(ROW()&lt;=B$3,INDEX(FP!G:G,B$2+ROW()-1),"")</f>
        <v/>
      </c>
      <c r="G55" s="276"/>
      <c r="H55" s="277" t="str">
        <f>IF(ROW()&lt;=B$3,INDEX(FP!C:C,B$2+ROW()-1),"")</f>
        <v/>
      </c>
      <c r="I55" s="278" t="str">
        <f t="shared" si="3"/>
        <v/>
      </c>
      <c r="J55" s="279"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2" t="str">
        <f>IF(ROW()&lt;=B$3,INDEX(FP!F:F,B$2+ROW()-1)&amp;" - "&amp;INDEX(FP!C:C,B$2+ROW()-1),"")</f>
        <v/>
      </c>
      <c r="B56" s="285"/>
      <c r="C56" s="284" t="str">
        <f>IF(ROW()&lt;=B$3,INDEX(FP!E:E,B$2+ROW()-1),"")</f>
        <v/>
      </c>
      <c r="D56" s="276" t="str">
        <f>IF(ROW()&lt;=B$3,INDEX(FP!F:F,B$2+ROW()-1),"")</f>
        <v/>
      </c>
      <c r="E56" s="276"/>
      <c r="F56" s="276" t="str">
        <f>IF(ROW()&lt;=B$3,INDEX(FP!G:G,B$2+ROW()-1),"")</f>
        <v/>
      </c>
      <c r="G56" s="276"/>
      <c r="H56" s="277" t="str">
        <f>IF(ROW()&lt;=B$3,INDEX(FP!C:C,B$2+ROW()-1),"")</f>
        <v/>
      </c>
      <c r="I56" s="278" t="str">
        <f t="shared" si="3"/>
        <v/>
      </c>
      <c r="J56" s="279" t="str">
        <f t="shared" si="4"/>
        <v/>
      </c>
      <c r="K56" s="134" t="str">
        <f t="shared" si="2"/>
        <v/>
      </c>
      <c r="L56" s="125">
        <v>99</v>
      </c>
      <c r="M56" s="126" t="s">
        <v>717</v>
      </c>
      <c r="N56" s="127" t="s">
        <v>724</v>
      </c>
      <c r="O56" s="110"/>
      <c r="P56" s="110"/>
      <c r="Q56" s="110"/>
      <c r="R56" s="110"/>
      <c r="S56" s="110"/>
      <c r="T56" s="110"/>
      <c r="U56" s="110"/>
      <c r="V56" s="110"/>
      <c r="W56" s="110"/>
      <c r="X56" s="110"/>
      <c r="Y56" s="110"/>
    </row>
    <row r="57" spans="1:25" s="6" customFormat="1" ht="10.8" hidden="1" thickBot="1" x14ac:dyDescent="0.25">
      <c r="A57" s="282" t="str">
        <f>IF(ROW()&lt;=B$3,INDEX(FP!F:F,B$2+ROW()-1)&amp;" - "&amp;INDEX(FP!C:C,B$2+ROW()-1),"")</f>
        <v/>
      </c>
      <c r="B57" s="285"/>
      <c r="C57" s="284" t="str">
        <f>IF(ROW()&lt;=B$3,INDEX(FP!E:E,B$2+ROW()-1),"")</f>
        <v/>
      </c>
      <c r="D57" s="276" t="str">
        <f>IF(ROW()&lt;=B$3,INDEX(FP!F:F,B$2+ROW()-1),"")</f>
        <v/>
      </c>
      <c r="E57" s="276"/>
      <c r="F57" s="276" t="str">
        <f>IF(ROW()&lt;=B$3,INDEX(FP!G:G,B$2+ROW()-1),"")</f>
        <v/>
      </c>
      <c r="G57" s="276"/>
      <c r="H57" s="277" t="str">
        <f>IF(ROW()&lt;=B$3,INDEX(FP!C:C,B$2+ROW()-1),"")</f>
        <v/>
      </c>
      <c r="I57" s="278" t="str">
        <f t="shared" si="3"/>
        <v/>
      </c>
      <c r="J57" s="279"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2" t="str">
        <f>IF(ROW()&lt;=B$3,INDEX(FP!F:F,B$2+ROW()-1)&amp;" - "&amp;INDEX(FP!C:C,B$2+ROW()-1),"")</f>
        <v/>
      </c>
      <c r="B58" s="285"/>
      <c r="C58" s="284" t="str">
        <f>IF(ROW()&lt;=B$3,INDEX(FP!E:E,B$2+ROW()-1),"")</f>
        <v/>
      </c>
      <c r="D58" s="276" t="str">
        <f>IF(ROW()&lt;=B$3,INDEX(FP!F:F,B$2+ROW()-1),"")</f>
        <v/>
      </c>
      <c r="E58" s="276"/>
      <c r="F58" s="276" t="str">
        <f>IF(ROW()&lt;=B$3,INDEX(FP!G:G,B$2+ROW()-1),"")</f>
        <v/>
      </c>
      <c r="G58" s="276"/>
      <c r="H58" s="277" t="str">
        <f>IF(ROW()&lt;=B$3,INDEX(FP!C:C,B$2+ROW()-1),"")</f>
        <v/>
      </c>
      <c r="I58" s="278" t="str">
        <f t="shared" si="3"/>
        <v/>
      </c>
      <c r="J58" s="279" t="str">
        <f t="shared" si="4"/>
        <v/>
      </c>
      <c r="K58" s="134" t="str">
        <f t="shared" si="2"/>
        <v/>
      </c>
      <c r="L58" s="125">
        <v>99</v>
      </c>
      <c r="M58" s="120" t="s">
        <v>717</v>
      </c>
      <c r="N58" s="119" t="s">
        <v>724</v>
      </c>
      <c r="O58" s="110"/>
      <c r="P58" s="110"/>
      <c r="Q58" s="110"/>
      <c r="R58" s="110"/>
      <c r="S58" s="110"/>
      <c r="T58" s="110"/>
      <c r="U58" s="110"/>
      <c r="V58" s="110"/>
      <c r="W58" s="110"/>
      <c r="X58" s="110"/>
      <c r="Y58" s="110"/>
    </row>
    <row r="59" spans="1:25" s="6" customFormat="1" ht="10.8" hidden="1" thickBot="1" x14ac:dyDescent="0.25">
      <c r="A59" s="282" t="str">
        <f>IF(ROW()&lt;=B$3,INDEX(FP!F:F,B$2+ROW()-1)&amp;" - "&amp;INDEX(FP!C:C,B$2+ROW()-1),"")</f>
        <v/>
      </c>
      <c r="B59" s="285"/>
      <c r="C59" s="284" t="str">
        <f>IF(ROW()&lt;=B$3,INDEX(FP!E:E,B$2+ROW()-1),"")</f>
        <v/>
      </c>
      <c r="D59" s="276" t="str">
        <f>IF(ROW()&lt;=B$3,INDEX(FP!F:F,B$2+ROW()-1),"")</f>
        <v/>
      </c>
      <c r="E59" s="276"/>
      <c r="F59" s="276" t="str">
        <f>IF(ROW()&lt;=B$3,INDEX(FP!G:G,B$2+ROW()-1),"")</f>
        <v/>
      </c>
      <c r="G59" s="276"/>
      <c r="H59" s="277" t="str">
        <f>IF(ROW()&lt;=B$3,INDEX(FP!C:C,B$2+ROW()-1),"")</f>
        <v/>
      </c>
      <c r="I59" s="278" t="str">
        <f t="shared" si="3"/>
        <v/>
      </c>
      <c r="J59" s="279"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2" t="str">
        <f>IF(ROW()&lt;=B$3,INDEX(FP!F:F,B$2+ROW()-1)&amp;" - "&amp;INDEX(FP!C:C,B$2+ROW()-1),"")</f>
        <v/>
      </c>
      <c r="B60" s="285"/>
      <c r="C60" s="284" t="str">
        <f>IF(ROW()&lt;=B$3,INDEX(FP!E:E,B$2+ROW()-1),"")</f>
        <v/>
      </c>
      <c r="D60" s="276" t="str">
        <f>IF(ROW()&lt;=B$3,INDEX(FP!F:F,B$2+ROW()-1),"")</f>
        <v/>
      </c>
      <c r="E60" s="276"/>
      <c r="F60" s="276" t="str">
        <f>IF(ROW()&lt;=B$3,INDEX(FP!G:G,B$2+ROW()-1),"")</f>
        <v/>
      </c>
      <c r="G60" s="276"/>
      <c r="H60" s="277" t="str">
        <f>IF(ROW()&lt;=B$3,INDEX(FP!C:C,B$2+ROW()-1),"")</f>
        <v/>
      </c>
      <c r="I60" s="278" t="str">
        <f t="shared" si="3"/>
        <v/>
      </c>
      <c r="J60" s="279" t="str">
        <f t="shared" si="4"/>
        <v/>
      </c>
      <c r="K60" s="134" t="str">
        <f t="shared" si="2"/>
        <v/>
      </c>
      <c r="L60" s="125">
        <v>99</v>
      </c>
      <c r="M60" s="126" t="s">
        <v>717</v>
      </c>
      <c r="N60" s="127" t="s">
        <v>724</v>
      </c>
      <c r="O60" s="110"/>
      <c r="P60" s="110"/>
      <c r="Q60" s="110"/>
      <c r="R60" s="110"/>
      <c r="S60" s="110"/>
      <c r="T60" s="110"/>
      <c r="U60" s="110"/>
      <c r="V60" s="110"/>
      <c r="W60" s="110"/>
      <c r="X60" s="110"/>
      <c r="Y60" s="110"/>
    </row>
    <row r="61" spans="1:25" s="6" customFormat="1" ht="10.8" hidden="1" thickBot="1" x14ac:dyDescent="0.25">
      <c r="A61" s="282" t="str">
        <f>IF(ROW()&lt;=B$3,INDEX(FP!F:F,B$2+ROW()-1)&amp;" - "&amp;INDEX(FP!C:C,B$2+ROW()-1),"")</f>
        <v/>
      </c>
      <c r="B61" s="285"/>
      <c r="C61" s="284" t="str">
        <f>IF(ROW()&lt;=B$3,INDEX(FP!E:E,B$2+ROW()-1),"")</f>
        <v/>
      </c>
      <c r="D61" s="276" t="str">
        <f>IF(ROW()&lt;=B$3,INDEX(FP!F:F,B$2+ROW()-1),"")</f>
        <v/>
      </c>
      <c r="E61" s="276"/>
      <c r="F61" s="276" t="str">
        <f>IF(ROW()&lt;=B$3,INDEX(FP!G:G,B$2+ROW()-1),"")</f>
        <v/>
      </c>
      <c r="G61" s="276"/>
      <c r="H61" s="277" t="str">
        <f>IF(ROW()&lt;=B$3,INDEX(FP!C:C,B$2+ROW()-1),"")</f>
        <v/>
      </c>
      <c r="I61" s="278" t="str">
        <f t="shared" si="3"/>
        <v/>
      </c>
      <c r="J61" s="279"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2" t="str">
        <f>IF(ROW()&lt;=B$3,INDEX(FP!F:F,B$2+ROW()-1)&amp;" - "&amp;INDEX(FP!C:C,B$2+ROW()-1),"")</f>
        <v/>
      </c>
      <c r="B62" s="285"/>
      <c r="C62" s="284" t="str">
        <f>IF(ROW()&lt;=B$3,INDEX(FP!E:E,B$2+ROW()-1),"")</f>
        <v/>
      </c>
      <c r="D62" s="276" t="str">
        <f>IF(ROW()&lt;=B$3,INDEX(FP!F:F,B$2+ROW()-1),"")</f>
        <v/>
      </c>
      <c r="E62" s="276"/>
      <c r="F62" s="276" t="str">
        <f>IF(ROW()&lt;=B$3,INDEX(FP!G:G,B$2+ROW()-1),"")</f>
        <v/>
      </c>
      <c r="G62" s="276"/>
      <c r="H62" s="277" t="str">
        <f>IF(ROW()&lt;=B$3,INDEX(FP!C:C,B$2+ROW()-1),"")</f>
        <v/>
      </c>
      <c r="I62" s="278" t="str">
        <f t="shared" si="3"/>
        <v/>
      </c>
      <c r="J62" s="279" t="str">
        <f t="shared" si="4"/>
        <v/>
      </c>
      <c r="K62" s="134" t="str">
        <f t="shared" si="2"/>
        <v/>
      </c>
      <c r="L62" s="125">
        <v>99</v>
      </c>
      <c r="M62" s="120" t="s">
        <v>717</v>
      </c>
      <c r="N62" s="119" t="s">
        <v>724</v>
      </c>
      <c r="O62" s="110"/>
      <c r="P62" s="110"/>
      <c r="Q62" s="110"/>
      <c r="R62" s="110"/>
      <c r="S62" s="110"/>
      <c r="T62" s="110"/>
      <c r="U62" s="110"/>
      <c r="V62" s="110"/>
      <c r="W62" s="110"/>
      <c r="X62" s="110"/>
      <c r="Y62" s="110"/>
    </row>
    <row r="63" spans="1:25" s="6" customFormat="1" ht="10.8" hidden="1" thickBot="1" x14ac:dyDescent="0.25">
      <c r="A63" s="282" t="str">
        <f>IF(ROW()&lt;=B$3,INDEX(FP!F:F,B$2+ROW()-1)&amp;" - "&amp;INDEX(FP!C:C,B$2+ROW()-1),"")</f>
        <v/>
      </c>
      <c r="B63" s="285"/>
      <c r="C63" s="284" t="str">
        <f>IF(ROW()&lt;=B$3,INDEX(FP!E:E,B$2+ROW()-1),"")</f>
        <v/>
      </c>
      <c r="D63" s="276" t="str">
        <f>IF(ROW()&lt;=B$3,INDEX(FP!F:F,B$2+ROW()-1),"")</f>
        <v/>
      </c>
      <c r="E63" s="276"/>
      <c r="F63" s="276" t="str">
        <f>IF(ROW()&lt;=B$3,INDEX(FP!G:G,B$2+ROW()-1),"")</f>
        <v/>
      </c>
      <c r="G63" s="276"/>
      <c r="H63" s="277" t="str">
        <f>IF(ROW()&lt;=B$3,INDEX(FP!C:C,B$2+ROW()-1),"")</f>
        <v/>
      </c>
      <c r="I63" s="278" t="str">
        <f t="shared" si="3"/>
        <v/>
      </c>
      <c r="J63" s="279"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2" t="str">
        <f>IF(ROW()&lt;=B$3,INDEX(FP!F:F,B$2+ROW()-1)&amp;" - "&amp;INDEX(FP!C:C,B$2+ROW()-1),"")</f>
        <v/>
      </c>
      <c r="B64" s="285"/>
      <c r="C64" s="284" t="str">
        <f>IF(ROW()&lt;=B$3,INDEX(FP!E:E,B$2+ROW()-1),"")</f>
        <v/>
      </c>
      <c r="D64" s="276" t="str">
        <f>IF(ROW()&lt;=B$3,INDEX(FP!F:F,B$2+ROW()-1),"")</f>
        <v/>
      </c>
      <c r="E64" s="276"/>
      <c r="F64" s="276" t="str">
        <f>IF(ROW()&lt;=B$3,INDEX(FP!G:G,B$2+ROW()-1),"")</f>
        <v/>
      </c>
      <c r="G64" s="276"/>
      <c r="H64" s="277" t="str">
        <f>IF(ROW()&lt;=B$3,INDEX(FP!C:C,B$2+ROW()-1),"")</f>
        <v/>
      </c>
      <c r="I64" s="278" t="str">
        <f t="shared" si="3"/>
        <v/>
      </c>
      <c r="J64" s="279" t="str">
        <f t="shared" si="4"/>
        <v/>
      </c>
      <c r="K64" s="134" t="str">
        <f t="shared" si="2"/>
        <v/>
      </c>
      <c r="L64" s="125">
        <v>99</v>
      </c>
      <c r="M64" s="126" t="s">
        <v>717</v>
      </c>
      <c r="N64" s="127" t="s">
        <v>724</v>
      </c>
      <c r="O64" s="110"/>
      <c r="P64" s="110"/>
      <c r="Q64" s="110"/>
      <c r="R64" s="110"/>
      <c r="S64" s="110"/>
      <c r="T64" s="110"/>
      <c r="U64" s="110"/>
      <c r="V64" s="110"/>
      <c r="W64" s="110"/>
      <c r="X64" s="110"/>
      <c r="Y64" s="110"/>
    </row>
    <row r="65" spans="1:25" s="6" customFormat="1" ht="10.8" hidden="1" thickBot="1" x14ac:dyDescent="0.25">
      <c r="A65" s="282" t="str">
        <f>IF(ROW()&lt;=B$3,INDEX(FP!F:F,B$2+ROW()-1)&amp;" - "&amp;INDEX(FP!C:C,B$2+ROW()-1),"")</f>
        <v/>
      </c>
      <c r="B65" s="285"/>
      <c r="C65" s="284" t="str">
        <f>IF(ROW()&lt;=B$3,INDEX(FP!E:E,B$2+ROW()-1),"")</f>
        <v/>
      </c>
      <c r="D65" s="276" t="str">
        <f>IF(ROW()&lt;=B$3,INDEX(FP!F:F,B$2+ROW()-1),"")</f>
        <v/>
      </c>
      <c r="E65" s="276"/>
      <c r="F65" s="276" t="str">
        <f>IF(ROW()&lt;=B$3,INDEX(FP!G:G,B$2+ROW()-1),"")</f>
        <v/>
      </c>
      <c r="G65" s="276"/>
      <c r="H65" s="277" t="str">
        <f>IF(ROW()&lt;=B$3,INDEX(FP!C:C,B$2+ROW()-1),"")</f>
        <v/>
      </c>
      <c r="I65" s="278" t="str">
        <f t="shared" ref="I65:I94" si="5">IF(ROW()&lt;=B$3,SUMIF(A$107:A$10049,A65,I$107:I$10049),"")</f>
        <v/>
      </c>
      <c r="J65" s="279" t="str">
        <f t="shared" ref="J65:J94" si="6">IF(ROW()&lt;=B$3,SUMIFS(I$103:I$50049,A$103:A$50049,K65,J$103:J$50049,L65),"")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2" t="str">
        <f>IF(ROW()&lt;=B$3,INDEX(FP!F:F,B$2+ROW()-1)&amp;" - "&amp;INDEX(FP!C:C,B$2+ROW()-1),"")</f>
        <v/>
      </c>
      <c r="B66" s="285"/>
      <c r="C66" s="284" t="str">
        <f>IF(ROW()&lt;=B$3,INDEX(FP!E:E,B$2+ROW()-1),"")</f>
        <v/>
      </c>
      <c r="D66" s="276" t="str">
        <f>IF(ROW()&lt;=B$3,INDEX(FP!F:F,B$2+ROW()-1),"")</f>
        <v/>
      </c>
      <c r="E66" s="276"/>
      <c r="F66" s="276" t="str">
        <f>IF(ROW()&lt;=B$3,INDEX(FP!G:G,B$2+ROW()-1),"")</f>
        <v/>
      </c>
      <c r="G66" s="276"/>
      <c r="H66" s="277" t="str">
        <f>IF(ROW()&lt;=B$3,INDEX(FP!C:C,B$2+ROW()-1),"")</f>
        <v/>
      </c>
      <c r="I66" s="278" t="str">
        <f t="shared" si="5"/>
        <v/>
      </c>
      <c r="J66" s="279" t="str">
        <f t="shared" si="6"/>
        <v/>
      </c>
      <c r="K66" s="134" t="str">
        <f t="shared" si="2"/>
        <v/>
      </c>
      <c r="L66" s="125">
        <v>99</v>
      </c>
      <c r="M66" s="120" t="s">
        <v>717</v>
      </c>
      <c r="N66" s="119" t="s">
        <v>724</v>
      </c>
      <c r="O66" s="110"/>
      <c r="P66" s="110"/>
      <c r="Q66" s="110"/>
      <c r="R66" s="110"/>
      <c r="S66" s="110"/>
      <c r="T66" s="110"/>
      <c r="U66" s="110"/>
      <c r="V66" s="110"/>
      <c r="W66" s="110"/>
      <c r="X66" s="110"/>
      <c r="Y66" s="110"/>
    </row>
    <row r="67" spans="1:25" s="6" customFormat="1" ht="10.8" hidden="1" thickBot="1" x14ac:dyDescent="0.25">
      <c r="A67" s="282" t="str">
        <f>IF(ROW()&lt;=B$3,INDEX(FP!F:F,B$2+ROW()-1)&amp;" - "&amp;INDEX(FP!C:C,B$2+ROW()-1),"")</f>
        <v/>
      </c>
      <c r="B67" s="285"/>
      <c r="C67" s="284" t="str">
        <f>IF(ROW()&lt;=B$3,INDEX(FP!E:E,B$2+ROW()-1),"")</f>
        <v/>
      </c>
      <c r="D67" s="276" t="str">
        <f>IF(ROW()&lt;=B$3,INDEX(FP!F:F,B$2+ROW()-1),"")</f>
        <v/>
      </c>
      <c r="E67" s="276"/>
      <c r="F67" s="276" t="str">
        <f>IF(ROW()&lt;=B$3,INDEX(FP!G:G,B$2+ROW()-1),"")</f>
        <v/>
      </c>
      <c r="G67" s="276"/>
      <c r="H67" s="277" t="str">
        <f>IF(ROW()&lt;=B$3,INDEX(FP!C:C,B$2+ROW()-1),"")</f>
        <v/>
      </c>
      <c r="I67" s="278" t="str">
        <f t="shared" si="5"/>
        <v/>
      </c>
      <c r="J67" s="279"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2" t="str">
        <f>IF(ROW()&lt;=B$3,INDEX(FP!F:F,B$2+ROW()-1)&amp;" - "&amp;INDEX(FP!C:C,B$2+ROW()-1),"")</f>
        <v/>
      </c>
      <c r="B68" s="285"/>
      <c r="C68" s="284" t="str">
        <f>IF(ROW()&lt;=B$3,INDEX(FP!E:E,B$2+ROW()-1),"")</f>
        <v/>
      </c>
      <c r="D68" s="276" t="str">
        <f>IF(ROW()&lt;=B$3,INDEX(FP!F:F,B$2+ROW()-1),"")</f>
        <v/>
      </c>
      <c r="E68" s="276"/>
      <c r="F68" s="276" t="str">
        <f>IF(ROW()&lt;=B$3,INDEX(FP!G:G,B$2+ROW()-1),"")</f>
        <v/>
      </c>
      <c r="G68" s="276"/>
      <c r="H68" s="277" t="str">
        <f>IF(ROW()&lt;=B$3,INDEX(FP!C:C,B$2+ROW()-1),"")</f>
        <v/>
      </c>
      <c r="I68" s="278" t="str">
        <f t="shared" si="5"/>
        <v/>
      </c>
      <c r="J68" s="279" t="str">
        <f t="shared" si="6"/>
        <v/>
      </c>
      <c r="K68" s="134" t="str">
        <f t="shared" si="7"/>
        <v/>
      </c>
      <c r="L68" s="125">
        <v>99</v>
      </c>
      <c r="M68" s="126" t="s">
        <v>717</v>
      </c>
      <c r="N68" s="127" t="s">
        <v>724</v>
      </c>
      <c r="O68" s="110"/>
      <c r="P68" s="110"/>
      <c r="Q68" s="110"/>
      <c r="R68" s="110"/>
      <c r="S68" s="110"/>
      <c r="T68" s="110"/>
      <c r="U68" s="110"/>
      <c r="V68" s="110"/>
      <c r="W68" s="110"/>
      <c r="X68" s="110"/>
      <c r="Y68" s="110"/>
    </row>
    <row r="69" spans="1:25" s="6" customFormat="1" ht="10.8" hidden="1" thickBot="1" x14ac:dyDescent="0.25">
      <c r="A69" s="282" t="str">
        <f>IF(ROW()&lt;=B$3,INDEX(FP!F:F,B$2+ROW()-1)&amp;" - "&amp;INDEX(FP!C:C,B$2+ROW()-1),"")</f>
        <v/>
      </c>
      <c r="B69" s="285"/>
      <c r="C69" s="284" t="str">
        <f>IF(ROW()&lt;=B$3,INDEX(FP!E:E,B$2+ROW()-1),"")</f>
        <v/>
      </c>
      <c r="D69" s="276" t="str">
        <f>IF(ROW()&lt;=B$3,INDEX(FP!F:F,B$2+ROW()-1),"")</f>
        <v/>
      </c>
      <c r="E69" s="276"/>
      <c r="F69" s="276" t="str">
        <f>IF(ROW()&lt;=B$3,INDEX(FP!G:G,B$2+ROW()-1),"")</f>
        <v/>
      </c>
      <c r="G69" s="276"/>
      <c r="H69" s="277" t="str">
        <f>IF(ROW()&lt;=B$3,INDEX(FP!C:C,B$2+ROW()-1),"")</f>
        <v/>
      </c>
      <c r="I69" s="278" t="str">
        <f t="shared" si="5"/>
        <v/>
      </c>
      <c r="J69" s="279"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2" t="str">
        <f>IF(ROW()&lt;=B$3,INDEX(FP!F:F,B$2+ROW()-1)&amp;" - "&amp;INDEX(FP!C:C,B$2+ROW()-1),"")</f>
        <v/>
      </c>
      <c r="B70" s="285"/>
      <c r="C70" s="284" t="str">
        <f>IF(ROW()&lt;=B$3,INDEX(FP!E:E,B$2+ROW()-1),"")</f>
        <v/>
      </c>
      <c r="D70" s="276" t="str">
        <f>IF(ROW()&lt;=B$3,INDEX(FP!F:F,B$2+ROW()-1),"")</f>
        <v/>
      </c>
      <c r="E70" s="276"/>
      <c r="F70" s="276" t="str">
        <f>IF(ROW()&lt;=B$3,INDEX(FP!G:G,B$2+ROW()-1),"")</f>
        <v/>
      </c>
      <c r="G70" s="276"/>
      <c r="H70" s="277" t="str">
        <f>IF(ROW()&lt;=B$3,INDEX(FP!C:C,B$2+ROW()-1),"")</f>
        <v/>
      </c>
      <c r="I70" s="278" t="str">
        <f t="shared" si="5"/>
        <v/>
      </c>
      <c r="J70" s="279" t="str">
        <f t="shared" si="6"/>
        <v/>
      </c>
      <c r="K70" s="134" t="str">
        <f t="shared" si="7"/>
        <v/>
      </c>
      <c r="L70" s="125">
        <v>99</v>
      </c>
      <c r="M70" s="120" t="s">
        <v>717</v>
      </c>
      <c r="N70" s="119" t="s">
        <v>724</v>
      </c>
      <c r="O70" s="110"/>
      <c r="P70" s="110"/>
      <c r="Q70" s="110"/>
      <c r="R70" s="110"/>
      <c r="S70" s="110"/>
      <c r="T70" s="110"/>
      <c r="U70" s="110"/>
      <c r="V70" s="110"/>
      <c r="W70" s="110"/>
      <c r="X70" s="110"/>
      <c r="Y70" s="110"/>
    </row>
    <row r="71" spans="1:25" s="6" customFormat="1" ht="10.8" hidden="1" thickBot="1" x14ac:dyDescent="0.25">
      <c r="A71" s="282" t="str">
        <f>IF(ROW()&lt;=B$3,INDEX(FP!F:F,B$2+ROW()-1)&amp;" - "&amp;INDEX(FP!C:C,B$2+ROW()-1),"")</f>
        <v/>
      </c>
      <c r="B71" s="285"/>
      <c r="C71" s="284" t="str">
        <f>IF(ROW()&lt;=B$3,INDEX(FP!E:E,B$2+ROW()-1),"")</f>
        <v/>
      </c>
      <c r="D71" s="276" t="str">
        <f>IF(ROW()&lt;=B$3,INDEX(FP!F:F,B$2+ROW()-1),"")</f>
        <v/>
      </c>
      <c r="E71" s="276"/>
      <c r="F71" s="276" t="str">
        <f>IF(ROW()&lt;=B$3,INDEX(FP!G:G,B$2+ROW()-1),"")</f>
        <v/>
      </c>
      <c r="G71" s="276"/>
      <c r="H71" s="277" t="str">
        <f>IF(ROW()&lt;=B$3,INDEX(FP!C:C,B$2+ROW()-1),"")</f>
        <v/>
      </c>
      <c r="I71" s="278" t="str">
        <f t="shared" si="5"/>
        <v/>
      </c>
      <c r="J71" s="279"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2" t="str">
        <f>IF(ROW()&lt;=B$3,INDEX(FP!F:F,B$2+ROW()-1)&amp;" - "&amp;INDEX(FP!C:C,B$2+ROW()-1),"")</f>
        <v/>
      </c>
      <c r="B72" s="285"/>
      <c r="C72" s="284" t="str">
        <f>IF(ROW()&lt;=B$3,INDEX(FP!E:E,B$2+ROW()-1),"")</f>
        <v/>
      </c>
      <c r="D72" s="276" t="str">
        <f>IF(ROW()&lt;=B$3,INDEX(FP!F:F,B$2+ROW()-1),"")</f>
        <v/>
      </c>
      <c r="E72" s="276"/>
      <c r="F72" s="276" t="str">
        <f>IF(ROW()&lt;=B$3,INDEX(FP!G:G,B$2+ROW()-1),"")</f>
        <v/>
      </c>
      <c r="G72" s="276"/>
      <c r="H72" s="277" t="str">
        <f>IF(ROW()&lt;=B$3,INDEX(FP!C:C,B$2+ROW()-1),"")</f>
        <v/>
      </c>
      <c r="I72" s="278" t="str">
        <f t="shared" si="5"/>
        <v/>
      </c>
      <c r="J72" s="279" t="str">
        <f t="shared" si="6"/>
        <v/>
      </c>
      <c r="K72" s="134" t="str">
        <f t="shared" si="7"/>
        <v/>
      </c>
      <c r="L72" s="125">
        <v>99</v>
      </c>
      <c r="M72" s="126" t="s">
        <v>717</v>
      </c>
      <c r="N72" s="127" t="s">
        <v>724</v>
      </c>
      <c r="O72" s="110"/>
      <c r="P72" s="110"/>
      <c r="Q72" s="110"/>
      <c r="R72" s="110"/>
      <c r="S72" s="110"/>
      <c r="T72" s="110"/>
      <c r="U72" s="110"/>
      <c r="V72" s="110"/>
      <c r="W72" s="110"/>
      <c r="X72" s="110"/>
      <c r="Y72" s="110"/>
    </row>
    <row r="73" spans="1:25" s="6" customFormat="1" ht="10.8" hidden="1" thickBot="1" x14ac:dyDescent="0.25">
      <c r="A73" s="282" t="str">
        <f>IF(ROW()&lt;=B$3,INDEX(FP!F:F,B$2+ROW()-1)&amp;" - "&amp;INDEX(FP!C:C,B$2+ROW()-1),"")</f>
        <v/>
      </c>
      <c r="B73" s="285"/>
      <c r="C73" s="284" t="str">
        <f>IF(ROW()&lt;=B$3,INDEX(FP!E:E,B$2+ROW()-1),"")</f>
        <v/>
      </c>
      <c r="D73" s="276" t="str">
        <f>IF(ROW()&lt;=B$3,INDEX(FP!F:F,B$2+ROW()-1),"")</f>
        <v/>
      </c>
      <c r="E73" s="276"/>
      <c r="F73" s="276" t="str">
        <f>IF(ROW()&lt;=B$3,INDEX(FP!G:G,B$2+ROW()-1),"")</f>
        <v/>
      </c>
      <c r="G73" s="276"/>
      <c r="H73" s="277" t="str">
        <f>IF(ROW()&lt;=B$3,INDEX(FP!C:C,B$2+ROW()-1),"")</f>
        <v/>
      </c>
      <c r="I73" s="278" t="str">
        <f t="shared" si="5"/>
        <v/>
      </c>
      <c r="J73" s="279"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2" t="str">
        <f>IF(ROW()&lt;=B$3,INDEX(FP!F:F,B$2+ROW()-1)&amp;" - "&amp;INDEX(FP!C:C,B$2+ROW()-1),"")</f>
        <v/>
      </c>
      <c r="B74" s="285"/>
      <c r="C74" s="284" t="str">
        <f>IF(ROW()&lt;=B$3,INDEX(FP!E:E,B$2+ROW()-1),"")</f>
        <v/>
      </c>
      <c r="D74" s="276" t="str">
        <f>IF(ROW()&lt;=B$3,INDEX(FP!F:F,B$2+ROW()-1),"")</f>
        <v/>
      </c>
      <c r="E74" s="276"/>
      <c r="F74" s="276" t="str">
        <f>IF(ROW()&lt;=B$3,INDEX(FP!G:G,B$2+ROW()-1),"")</f>
        <v/>
      </c>
      <c r="G74" s="276"/>
      <c r="H74" s="277" t="str">
        <f>IF(ROW()&lt;=B$3,INDEX(FP!C:C,B$2+ROW()-1),"")</f>
        <v/>
      </c>
      <c r="I74" s="278" t="str">
        <f t="shared" si="5"/>
        <v/>
      </c>
      <c r="J74" s="279" t="str">
        <f t="shared" si="6"/>
        <v/>
      </c>
      <c r="K74" s="134" t="str">
        <f t="shared" si="7"/>
        <v/>
      </c>
      <c r="L74" s="125">
        <v>99</v>
      </c>
      <c r="M74" s="120" t="s">
        <v>717</v>
      </c>
      <c r="N74" s="119" t="s">
        <v>724</v>
      </c>
      <c r="O74" s="110"/>
      <c r="P74" s="110"/>
      <c r="Q74" s="110"/>
      <c r="R74" s="110"/>
      <c r="S74" s="110"/>
      <c r="T74" s="110"/>
      <c r="U74" s="110"/>
      <c r="V74" s="110"/>
      <c r="W74" s="110"/>
      <c r="X74" s="110"/>
      <c r="Y74" s="110"/>
    </row>
    <row r="75" spans="1:25" s="6" customFormat="1" ht="10.8" hidden="1" thickBot="1" x14ac:dyDescent="0.25">
      <c r="A75" s="282" t="str">
        <f>IF(ROW()&lt;=B$3,INDEX(FP!F:F,B$2+ROW()-1)&amp;" - "&amp;INDEX(FP!C:C,B$2+ROW()-1),"")</f>
        <v/>
      </c>
      <c r="B75" s="285"/>
      <c r="C75" s="284" t="str">
        <f>IF(ROW()&lt;=B$3,INDEX(FP!E:E,B$2+ROW()-1),"")</f>
        <v/>
      </c>
      <c r="D75" s="276" t="str">
        <f>IF(ROW()&lt;=B$3,INDEX(FP!F:F,B$2+ROW()-1),"")</f>
        <v/>
      </c>
      <c r="E75" s="276"/>
      <c r="F75" s="276" t="str">
        <f>IF(ROW()&lt;=B$3,INDEX(FP!G:G,B$2+ROW()-1),"")</f>
        <v/>
      </c>
      <c r="G75" s="276"/>
      <c r="H75" s="277" t="str">
        <f>IF(ROW()&lt;=B$3,INDEX(FP!C:C,B$2+ROW()-1),"")</f>
        <v/>
      </c>
      <c r="I75" s="278" t="str">
        <f t="shared" si="5"/>
        <v/>
      </c>
      <c r="J75" s="279"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2" t="str">
        <f>IF(ROW()&lt;=B$3,INDEX(FP!F:F,B$2+ROW()-1)&amp;" - "&amp;INDEX(FP!C:C,B$2+ROW()-1),"")</f>
        <v/>
      </c>
      <c r="B76" s="285"/>
      <c r="C76" s="284" t="str">
        <f>IF(ROW()&lt;=B$3,INDEX(FP!E:E,B$2+ROW()-1),"")</f>
        <v/>
      </c>
      <c r="D76" s="276" t="str">
        <f>IF(ROW()&lt;=B$3,INDEX(FP!F:F,B$2+ROW()-1),"")</f>
        <v/>
      </c>
      <c r="E76" s="276"/>
      <c r="F76" s="276" t="str">
        <f>IF(ROW()&lt;=B$3,INDEX(FP!G:G,B$2+ROW()-1),"")</f>
        <v/>
      </c>
      <c r="G76" s="276"/>
      <c r="H76" s="277" t="str">
        <f>IF(ROW()&lt;=B$3,INDEX(FP!C:C,B$2+ROW()-1),"")</f>
        <v/>
      </c>
      <c r="I76" s="278" t="str">
        <f t="shared" si="5"/>
        <v/>
      </c>
      <c r="J76" s="279" t="str">
        <f t="shared" si="6"/>
        <v/>
      </c>
      <c r="K76" s="134" t="str">
        <f t="shared" si="7"/>
        <v/>
      </c>
      <c r="L76" s="125">
        <v>99</v>
      </c>
      <c r="M76" s="126" t="s">
        <v>717</v>
      </c>
      <c r="N76" s="127" t="s">
        <v>724</v>
      </c>
      <c r="O76" s="110"/>
      <c r="P76" s="110"/>
      <c r="Q76" s="110"/>
      <c r="R76" s="110"/>
      <c r="S76" s="110"/>
      <c r="T76" s="110"/>
      <c r="U76" s="110"/>
      <c r="V76" s="110"/>
      <c r="W76" s="110"/>
      <c r="X76" s="110"/>
      <c r="Y76" s="110"/>
    </row>
    <row r="77" spans="1:25" s="6" customFormat="1" ht="10.8" hidden="1" thickBot="1" x14ac:dyDescent="0.25">
      <c r="A77" s="282" t="str">
        <f>IF(ROW()&lt;=B$3,INDEX(FP!F:F,B$2+ROW()-1)&amp;" - "&amp;INDEX(FP!C:C,B$2+ROW()-1),"")</f>
        <v/>
      </c>
      <c r="B77" s="285"/>
      <c r="C77" s="284" t="str">
        <f>IF(ROW()&lt;=B$3,INDEX(FP!E:E,B$2+ROW()-1),"")</f>
        <v/>
      </c>
      <c r="D77" s="276" t="str">
        <f>IF(ROW()&lt;=B$3,INDEX(FP!F:F,B$2+ROW()-1),"")</f>
        <v/>
      </c>
      <c r="E77" s="276"/>
      <c r="F77" s="276" t="str">
        <f>IF(ROW()&lt;=B$3,INDEX(FP!G:G,B$2+ROW()-1),"")</f>
        <v/>
      </c>
      <c r="G77" s="276"/>
      <c r="H77" s="277" t="str">
        <f>IF(ROW()&lt;=B$3,INDEX(FP!C:C,B$2+ROW()-1),"")</f>
        <v/>
      </c>
      <c r="I77" s="278" t="str">
        <f t="shared" si="5"/>
        <v/>
      </c>
      <c r="J77" s="279"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2" t="str">
        <f>IF(ROW()&lt;=B$3,INDEX(FP!F:F,B$2+ROW()-1)&amp;" - "&amp;INDEX(FP!C:C,B$2+ROW()-1),"")</f>
        <v/>
      </c>
      <c r="B78" s="285"/>
      <c r="C78" s="284" t="str">
        <f>IF(ROW()&lt;=B$3,INDEX(FP!E:E,B$2+ROW()-1),"")</f>
        <v/>
      </c>
      <c r="D78" s="276" t="str">
        <f>IF(ROW()&lt;=B$3,INDEX(FP!F:F,B$2+ROW()-1),"")</f>
        <v/>
      </c>
      <c r="E78" s="276"/>
      <c r="F78" s="276" t="str">
        <f>IF(ROW()&lt;=B$3,INDEX(FP!G:G,B$2+ROW()-1),"")</f>
        <v/>
      </c>
      <c r="G78" s="276"/>
      <c r="H78" s="277" t="str">
        <f>IF(ROW()&lt;=B$3,INDEX(FP!C:C,B$2+ROW()-1),"")</f>
        <v/>
      </c>
      <c r="I78" s="278" t="str">
        <f t="shared" si="5"/>
        <v/>
      </c>
      <c r="J78" s="279" t="str">
        <f t="shared" si="6"/>
        <v/>
      </c>
      <c r="K78" s="134" t="str">
        <f t="shared" si="7"/>
        <v/>
      </c>
      <c r="L78" s="125">
        <v>99</v>
      </c>
      <c r="M78" s="120" t="s">
        <v>717</v>
      </c>
      <c r="N78" s="119" t="s">
        <v>724</v>
      </c>
      <c r="O78" s="110"/>
      <c r="P78" s="110"/>
      <c r="Q78" s="110"/>
      <c r="R78" s="110"/>
      <c r="S78" s="110"/>
      <c r="T78" s="110"/>
      <c r="U78" s="110"/>
      <c r="V78" s="110"/>
      <c r="W78" s="110"/>
      <c r="X78" s="110"/>
      <c r="Y78" s="110"/>
    </row>
    <row r="79" spans="1:25" s="6" customFormat="1" ht="10.8" hidden="1" thickBot="1" x14ac:dyDescent="0.25">
      <c r="A79" s="282" t="str">
        <f>IF(ROW()&lt;=B$3,INDEX(FP!F:F,B$2+ROW()-1)&amp;" - "&amp;INDEX(FP!C:C,B$2+ROW()-1),"")</f>
        <v/>
      </c>
      <c r="B79" s="285"/>
      <c r="C79" s="284" t="str">
        <f>IF(ROW()&lt;=B$3,INDEX(FP!E:E,B$2+ROW()-1),"")</f>
        <v/>
      </c>
      <c r="D79" s="276" t="str">
        <f>IF(ROW()&lt;=B$3,INDEX(FP!F:F,B$2+ROW()-1),"")</f>
        <v/>
      </c>
      <c r="E79" s="276"/>
      <c r="F79" s="276" t="str">
        <f>IF(ROW()&lt;=B$3,INDEX(FP!G:G,B$2+ROW()-1),"")</f>
        <v/>
      </c>
      <c r="G79" s="276"/>
      <c r="H79" s="277" t="str">
        <f>IF(ROW()&lt;=B$3,INDEX(FP!C:C,B$2+ROW()-1),"")</f>
        <v/>
      </c>
      <c r="I79" s="278" t="str">
        <f t="shared" si="5"/>
        <v/>
      </c>
      <c r="J79" s="279"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2" t="str">
        <f>IF(ROW()&lt;=B$3,INDEX(FP!F:F,B$2+ROW()-1)&amp;" - "&amp;INDEX(FP!C:C,B$2+ROW()-1),"")</f>
        <v/>
      </c>
      <c r="B80" s="285"/>
      <c r="C80" s="284" t="str">
        <f>IF(ROW()&lt;=B$3,INDEX(FP!E:E,B$2+ROW()-1),"")</f>
        <v/>
      </c>
      <c r="D80" s="276" t="str">
        <f>IF(ROW()&lt;=B$3,INDEX(FP!F:F,B$2+ROW()-1),"")</f>
        <v/>
      </c>
      <c r="E80" s="276"/>
      <c r="F80" s="276" t="str">
        <f>IF(ROW()&lt;=B$3,INDEX(FP!G:G,B$2+ROW()-1),"")</f>
        <v/>
      </c>
      <c r="G80" s="276"/>
      <c r="H80" s="277" t="str">
        <f>IF(ROW()&lt;=B$3,INDEX(FP!C:C,B$2+ROW()-1),"")</f>
        <v/>
      </c>
      <c r="I80" s="278" t="str">
        <f t="shared" si="5"/>
        <v/>
      </c>
      <c r="J80" s="279" t="str">
        <f t="shared" si="6"/>
        <v/>
      </c>
      <c r="K80" s="134" t="str">
        <f t="shared" si="7"/>
        <v/>
      </c>
      <c r="L80" s="125">
        <v>99</v>
      </c>
      <c r="M80" s="126" t="s">
        <v>717</v>
      </c>
      <c r="N80" s="127" t="s">
        <v>724</v>
      </c>
      <c r="O80" s="110"/>
      <c r="P80" s="110"/>
      <c r="Q80" s="110"/>
      <c r="R80" s="110"/>
      <c r="S80" s="110"/>
      <c r="T80" s="110"/>
      <c r="U80" s="110"/>
      <c r="V80" s="110"/>
      <c r="W80" s="110"/>
      <c r="X80" s="110"/>
      <c r="Y80" s="110"/>
    </row>
    <row r="81" spans="1:25" s="6" customFormat="1" ht="10.8" hidden="1" thickBot="1" x14ac:dyDescent="0.25">
      <c r="A81" s="282" t="str">
        <f>IF(ROW()&lt;=B$3,INDEX(FP!F:F,B$2+ROW()-1)&amp;" - "&amp;INDEX(FP!C:C,B$2+ROW()-1),"")</f>
        <v/>
      </c>
      <c r="B81" s="285"/>
      <c r="C81" s="284" t="str">
        <f>IF(ROW()&lt;=B$3,INDEX(FP!E:E,B$2+ROW()-1),"")</f>
        <v/>
      </c>
      <c r="D81" s="276" t="str">
        <f>IF(ROW()&lt;=B$3,INDEX(FP!F:F,B$2+ROW()-1),"")</f>
        <v/>
      </c>
      <c r="E81" s="276"/>
      <c r="F81" s="276" t="str">
        <f>IF(ROW()&lt;=B$3,INDEX(FP!G:G,B$2+ROW()-1),"")</f>
        <v/>
      </c>
      <c r="G81" s="276"/>
      <c r="H81" s="277" t="str">
        <f>IF(ROW()&lt;=B$3,INDEX(FP!C:C,B$2+ROW()-1),"")</f>
        <v/>
      </c>
      <c r="I81" s="278" t="str">
        <f t="shared" si="5"/>
        <v/>
      </c>
      <c r="J81" s="279"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2" t="str">
        <f>IF(ROW()&lt;=B$3,INDEX(FP!F:F,B$2+ROW()-1)&amp;" - "&amp;INDEX(FP!C:C,B$2+ROW()-1),"")</f>
        <v/>
      </c>
      <c r="B82" s="285"/>
      <c r="C82" s="284" t="str">
        <f>IF(ROW()&lt;=B$3,INDEX(FP!E:E,B$2+ROW()-1),"")</f>
        <v/>
      </c>
      <c r="D82" s="276" t="str">
        <f>IF(ROW()&lt;=B$3,INDEX(FP!F:F,B$2+ROW()-1),"")</f>
        <v/>
      </c>
      <c r="E82" s="276"/>
      <c r="F82" s="276" t="str">
        <f>IF(ROW()&lt;=B$3,INDEX(FP!G:G,B$2+ROW()-1),"")</f>
        <v/>
      </c>
      <c r="G82" s="276"/>
      <c r="H82" s="277" t="str">
        <f>IF(ROW()&lt;=B$3,INDEX(FP!C:C,B$2+ROW()-1),"")</f>
        <v/>
      </c>
      <c r="I82" s="278" t="str">
        <f t="shared" si="5"/>
        <v/>
      </c>
      <c r="J82" s="279" t="str">
        <f t="shared" si="6"/>
        <v/>
      </c>
      <c r="K82" s="134" t="str">
        <f t="shared" si="7"/>
        <v/>
      </c>
      <c r="L82" s="125">
        <v>99</v>
      </c>
      <c r="M82" s="120" t="s">
        <v>717</v>
      </c>
      <c r="N82" s="119" t="s">
        <v>724</v>
      </c>
      <c r="O82" s="110"/>
      <c r="P82" s="110"/>
      <c r="Q82" s="110"/>
      <c r="R82" s="110"/>
      <c r="S82" s="110"/>
      <c r="T82" s="110"/>
      <c r="U82" s="110"/>
      <c r="V82" s="110"/>
      <c r="W82" s="110"/>
      <c r="X82" s="110"/>
      <c r="Y82" s="110"/>
    </row>
    <row r="83" spans="1:25" s="6" customFormat="1" ht="10.8" hidden="1" thickBot="1" x14ac:dyDescent="0.25">
      <c r="A83" s="282" t="str">
        <f>IF(ROW()&lt;=B$3,INDEX(FP!F:F,B$2+ROW()-1)&amp;" - "&amp;INDEX(FP!C:C,B$2+ROW()-1),"")</f>
        <v/>
      </c>
      <c r="B83" s="285"/>
      <c r="C83" s="284" t="str">
        <f>IF(ROW()&lt;=B$3,INDEX(FP!E:E,B$2+ROW()-1),"")</f>
        <v/>
      </c>
      <c r="D83" s="276" t="str">
        <f>IF(ROW()&lt;=B$3,INDEX(FP!F:F,B$2+ROW()-1),"")</f>
        <v/>
      </c>
      <c r="E83" s="276"/>
      <c r="F83" s="276" t="str">
        <f>IF(ROW()&lt;=B$3,INDEX(FP!G:G,B$2+ROW()-1),"")</f>
        <v/>
      </c>
      <c r="G83" s="276"/>
      <c r="H83" s="277" t="str">
        <f>IF(ROW()&lt;=B$3,INDEX(FP!C:C,B$2+ROW()-1),"")</f>
        <v/>
      </c>
      <c r="I83" s="278" t="str">
        <f t="shared" si="5"/>
        <v/>
      </c>
      <c r="J83" s="279"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2" t="str">
        <f>IF(ROW()&lt;=B$3,INDEX(FP!F:F,B$2+ROW()-1)&amp;" - "&amp;INDEX(FP!C:C,B$2+ROW()-1),"")</f>
        <v/>
      </c>
      <c r="B84" s="285"/>
      <c r="C84" s="284" t="str">
        <f>IF(ROW()&lt;=B$3,INDEX(FP!E:E,B$2+ROW()-1),"")</f>
        <v/>
      </c>
      <c r="D84" s="276" t="str">
        <f>IF(ROW()&lt;=B$3,INDEX(FP!F:F,B$2+ROW()-1),"")</f>
        <v/>
      </c>
      <c r="E84" s="276"/>
      <c r="F84" s="276" t="str">
        <f>IF(ROW()&lt;=B$3,INDEX(FP!G:G,B$2+ROW()-1),"")</f>
        <v/>
      </c>
      <c r="G84" s="276"/>
      <c r="H84" s="277" t="str">
        <f>IF(ROW()&lt;=B$3,INDEX(FP!C:C,B$2+ROW()-1),"")</f>
        <v/>
      </c>
      <c r="I84" s="278" t="str">
        <f t="shared" si="5"/>
        <v/>
      </c>
      <c r="J84" s="279" t="str">
        <f t="shared" si="6"/>
        <v/>
      </c>
      <c r="K84" s="134" t="str">
        <f t="shared" si="7"/>
        <v/>
      </c>
      <c r="L84" s="125">
        <v>99</v>
      </c>
      <c r="M84" s="126" t="s">
        <v>717</v>
      </c>
      <c r="N84" s="127" t="s">
        <v>724</v>
      </c>
      <c r="O84" s="110"/>
      <c r="P84" s="110"/>
      <c r="Q84" s="110"/>
      <c r="R84" s="110"/>
      <c r="S84" s="110"/>
      <c r="T84" s="110"/>
      <c r="U84" s="110"/>
      <c r="V84" s="110"/>
      <c r="W84" s="110"/>
      <c r="X84" s="110"/>
      <c r="Y84" s="110"/>
    </row>
    <row r="85" spans="1:25" s="6" customFormat="1" ht="10.8" hidden="1" thickBot="1" x14ac:dyDescent="0.25">
      <c r="A85" s="282" t="str">
        <f>IF(ROW()&lt;=B$3,INDEX(FP!F:F,B$2+ROW()-1)&amp;" - "&amp;INDEX(FP!C:C,B$2+ROW()-1),"")</f>
        <v/>
      </c>
      <c r="B85" s="285"/>
      <c r="C85" s="284" t="str">
        <f>IF(ROW()&lt;=B$3,INDEX(FP!E:E,B$2+ROW()-1),"")</f>
        <v/>
      </c>
      <c r="D85" s="276" t="str">
        <f>IF(ROW()&lt;=B$3,INDEX(FP!F:F,B$2+ROW()-1),"")</f>
        <v/>
      </c>
      <c r="E85" s="276"/>
      <c r="F85" s="276" t="str">
        <f>IF(ROW()&lt;=B$3,INDEX(FP!G:G,B$2+ROW()-1),"")</f>
        <v/>
      </c>
      <c r="G85" s="276"/>
      <c r="H85" s="277" t="str">
        <f>IF(ROW()&lt;=B$3,INDEX(FP!C:C,B$2+ROW()-1),"")</f>
        <v/>
      </c>
      <c r="I85" s="278" t="str">
        <f t="shared" si="5"/>
        <v/>
      </c>
      <c r="J85" s="279"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2" t="str">
        <f>IF(ROW()&lt;=B$3,INDEX(FP!F:F,B$2+ROW()-1)&amp;" - "&amp;INDEX(FP!C:C,B$2+ROW()-1),"")</f>
        <v/>
      </c>
      <c r="B86" s="285"/>
      <c r="C86" s="284" t="str">
        <f>IF(ROW()&lt;=B$3,INDEX(FP!E:E,B$2+ROW()-1),"")</f>
        <v/>
      </c>
      <c r="D86" s="276" t="str">
        <f>IF(ROW()&lt;=B$3,INDEX(FP!F:F,B$2+ROW()-1),"")</f>
        <v/>
      </c>
      <c r="E86" s="276"/>
      <c r="F86" s="276" t="str">
        <f>IF(ROW()&lt;=B$3,INDEX(FP!G:G,B$2+ROW()-1),"")</f>
        <v/>
      </c>
      <c r="G86" s="276"/>
      <c r="H86" s="277" t="str">
        <f>IF(ROW()&lt;=B$3,INDEX(FP!C:C,B$2+ROW()-1),"")</f>
        <v/>
      </c>
      <c r="I86" s="278" t="str">
        <f t="shared" si="5"/>
        <v/>
      </c>
      <c r="J86" s="279" t="str">
        <f t="shared" si="6"/>
        <v/>
      </c>
      <c r="K86" s="134" t="str">
        <f t="shared" si="7"/>
        <v/>
      </c>
      <c r="L86" s="125">
        <v>99</v>
      </c>
      <c r="M86" s="120" t="s">
        <v>717</v>
      </c>
      <c r="N86" s="119" t="s">
        <v>724</v>
      </c>
      <c r="O86" s="110"/>
      <c r="P86" s="110"/>
      <c r="Q86" s="110"/>
      <c r="R86" s="110"/>
      <c r="S86" s="110"/>
      <c r="T86" s="110"/>
      <c r="U86" s="110"/>
      <c r="V86" s="110"/>
      <c r="W86" s="110"/>
      <c r="X86" s="110"/>
      <c r="Y86" s="110"/>
    </row>
    <row r="87" spans="1:25" s="6" customFormat="1" ht="10.8" hidden="1" thickBot="1" x14ac:dyDescent="0.25">
      <c r="A87" s="282" t="str">
        <f>IF(ROW()&lt;=B$3,INDEX(FP!F:F,B$2+ROW()-1)&amp;" - "&amp;INDEX(FP!C:C,B$2+ROW()-1),"")</f>
        <v/>
      </c>
      <c r="B87" s="285"/>
      <c r="C87" s="284" t="str">
        <f>IF(ROW()&lt;=B$3,INDEX(FP!E:E,B$2+ROW()-1),"")</f>
        <v/>
      </c>
      <c r="D87" s="276" t="str">
        <f>IF(ROW()&lt;=B$3,INDEX(FP!F:F,B$2+ROW()-1),"")</f>
        <v/>
      </c>
      <c r="E87" s="276"/>
      <c r="F87" s="276" t="str">
        <f>IF(ROW()&lt;=B$3,INDEX(FP!G:G,B$2+ROW()-1),"")</f>
        <v/>
      </c>
      <c r="G87" s="276"/>
      <c r="H87" s="277" t="str">
        <f>IF(ROW()&lt;=B$3,INDEX(FP!C:C,B$2+ROW()-1),"")</f>
        <v/>
      </c>
      <c r="I87" s="278" t="str">
        <f t="shared" si="5"/>
        <v/>
      </c>
      <c r="J87" s="279"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2" t="str">
        <f>IF(ROW()&lt;=B$3,INDEX(FP!F:F,B$2+ROW()-1)&amp;" - "&amp;INDEX(FP!C:C,B$2+ROW()-1),"")</f>
        <v/>
      </c>
      <c r="B88" s="285"/>
      <c r="C88" s="284" t="str">
        <f>IF(ROW()&lt;=B$3,INDEX(FP!E:E,B$2+ROW()-1),"")</f>
        <v/>
      </c>
      <c r="D88" s="276" t="str">
        <f>IF(ROW()&lt;=B$3,INDEX(FP!F:F,B$2+ROW()-1),"")</f>
        <v/>
      </c>
      <c r="E88" s="276"/>
      <c r="F88" s="276" t="str">
        <f>IF(ROW()&lt;=B$3,INDEX(FP!G:G,B$2+ROW()-1),"")</f>
        <v/>
      </c>
      <c r="G88" s="276"/>
      <c r="H88" s="277" t="str">
        <f>IF(ROW()&lt;=B$3,INDEX(FP!C:C,B$2+ROW()-1),"")</f>
        <v/>
      </c>
      <c r="I88" s="278" t="str">
        <f t="shared" si="5"/>
        <v/>
      </c>
      <c r="J88" s="279" t="str">
        <f t="shared" si="6"/>
        <v/>
      </c>
      <c r="K88" s="134" t="str">
        <f t="shared" si="7"/>
        <v/>
      </c>
      <c r="L88" s="125">
        <v>99</v>
      </c>
      <c r="M88" s="126" t="s">
        <v>717</v>
      </c>
      <c r="N88" s="127" t="s">
        <v>724</v>
      </c>
      <c r="O88" s="110"/>
      <c r="P88" s="110"/>
      <c r="Q88" s="110"/>
      <c r="R88" s="110"/>
      <c r="S88" s="110"/>
      <c r="T88" s="110"/>
      <c r="U88" s="110"/>
      <c r="V88" s="110"/>
      <c r="W88" s="110"/>
      <c r="X88" s="110"/>
      <c r="Y88" s="110"/>
    </row>
    <row r="89" spans="1:25" s="6" customFormat="1" ht="10.8" hidden="1" thickBot="1" x14ac:dyDescent="0.25">
      <c r="A89" s="282" t="str">
        <f>IF(ROW()&lt;=B$3,INDEX(FP!F:F,B$2+ROW()-1)&amp;" - "&amp;INDEX(FP!C:C,B$2+ROW()-1),"")</f>
        <v/>
      </c>
      <c r="B89" s="285"/>
      <c r="C89" s="284" t="str">
        <f>IF(ROW()&lt;=B$3,INDEX(FP!E:E,B$2+ROW()-1),"")</f>
        <v/>
      </c>
      <c r="D89" s="276" t="str">
        <f>IF(ROW()&lt;=B$3,INDEX(FP!F:F,B$2+ROW()-1),"")</f>
        <v/>
      </c>
      <c r="E89" s="276"/>
      <c r="F89" s="276" t="str">
        <f>IF(ROW()&lt;=B$3,INDEX(FP!G:G,B$2+ROW()-1),"")</f>
        <v/>
      </c>
      <c r="G89" s="276"/>
      <c r="H89" s="277" t="str">
        <f>IF(ROW()&lt;=B$3,INDEX(FP!C:C,B$2+ROW()-1),"")</f>
        <v/>
      </c>
      <c r="I89" s="278" t="str">
        <f t="shared" si="5"/>
        <v/>
      </c>
      <c r="J89" s="279"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2" t="str">
        <f>IF(ROW()&lt;=B$3,INDEX(FP!F:F,B$2+ROW()-1)&amp;" - "&amp;INDEX(FP!C:C,B$2+ROW()-1),"")</f>
        <v/>
      </c>
      <c r="B90" s="285"/>
      <c r="C90" s="284" t="str">
        <f>IF(ROW()&lt;=B$3,INDEX(FP!E:E,B$2+ROW()-1),"")</f>
        <v/>
      </c>
      <c r="D90" s="276" t="str">
        <f>IF(ROW()&lt;=B$3,INDEX(FP!F:F,B$2+ROW()-1),"")</f>
        <v/>
      </c>
      <c r="E90" s="276"/>
      <c r="F90" s="276" t="str">
        <f>IF(ROW()&lt;=B$3,INDEX(FP!G:G,B$2+ROW()-1),"")</f>
        <v/>
      </c>
      <c r="G90" s="276"/>
      <c r="H90" s="277" t="str">
        <f>IF(ROW()&lt;=B$3,INDEX(FP!C:C,B$2+ROW()-1),"")</f>
        <v/>
      </c>
      <c r="I90" s="278" t="str">
        <f t="shared" si="5"/>
        <v/>
      </c>
      <c r="J90" s="279" t="str">
        <f t="shared" si="6"/>
        <v/>
      </c>
      <c r="K90" s="134" t="str">
        <f t="shared" si="7"/>
        <v/>
      </c>
      <c r="L90" s="125">
        <v>99</v>
      </c>
      <c r="M90" s="120" t="s">
        <v>717</v>
      </c>
      <c r="N90" s="119" t="s">
        <v>724</v>
      </c>
      <c r="O90" s="110"/>
      <c r="P90" s="110"/>
      <c r="Q90" s="110"/>
      <c r="R90" s="110"/>
      <c r="S90" s="110"/>
      <c r="T90" s="110"/>
      <c r="U90" s="110"/>
      <c r="V90" s="110"/>
      <c r="W90" s="110"/>
      <c r="X90" s="110"/>
      <c r="Y90" s="110"/>
    </row>
    <row r="91" spans="1:25" s="6" customFormat="1" ht="10.8" hidden="1" thickBot="1" x14ac:dyDescent="0.25">
      <c r="A91" s="282" t="str">
        <f>IF(ROW()&lt;=B$3,INDEX(FP!F:F,B$2+ROW()-1)&amp;" - "&amp;INDEX(FP!C:C,B$2+ROW()-1),"")</f>
        <v/>
      </c>
      <c r="B91" s="285"/>
      <c r="C91" s="284" t="str">
        <f>IF(ROW()&lt;=B$3,INDEX(FP!E:E,B$2+ROW()-1),"")</f>
        <v/>
      </c>
      <c r="D91" s="276" t="str">
        <f>IF(ROW()&lt;=B$3,INDEX(FP!F:F,B$2+ROW()-1),"")</f>
        <v/>
      </c>
      <c r="E91" s="276"/>
      <c r="F91" s="276" t="str">
        <f>IF(ROW()&lt;=B$3,INDEX(FP!G:G,B$2+ROW()-1),"")</f>
        <v/>
      </c>
      <c r="G91" s="276"/>
      <c r="H91" s="277" t="str">
        <f>IF(ROW()&lt;=B$3,INDEX(FP!C:C,B$2+ROW()-1),"")</f>
        <v/>
      </c>
      <c r="I91" s="278" t="str">
        <f t="shared" si="5"/>
        <v/>
      </c>
      <c r="J91" s="279"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2" t="str">
        <f>IF(ROW()&lt;=B$3,INDEX(FP!F:F,B$2+ROW()-1)&amp;" - "&amp;INDEX(FP!C:C,B$2+ROW()-1),"")</f>
        <v/>
      </c>
      <c r="B92" s="285"/>
      <c r="C92" s="284" t="str">
        <f>IF(ROW()&lt;=B$3,INDEX(FP!E:E,B$2+ROW()-1),"")</f>
        <v/>
      </c>
      <c r="D92" s="276" t="str">
        <f>IF(ROW()&lt;=B$3,INDEX(FP!F:F,B$2+ROW()-1),"")</f>
        <v/>
      </c>
      <c r="E92" s="276"/>
      <c r="F92" s="276" t="str">
        <f>IF(ROW()&lt;=B$3,INDEX(FP!G:G,B$2+ROW()-1),"")</f>
        <v/>
      </c>
      <c r="G92" s="276"/>
      <c r="H92" s="277" t="str">
        <f>IF(ROW()&lt;=B$3,INDEX(FP!C:C,B$2+ROW()-1),"")</f>
        <v/>
      </c>
      <c r="I92" s="278" t="str">
        <f t="shared" si="5"/>
        <v/>
      </c>
      <c r="J92" s="279" t="str">
        <f t="shared" si="6"/>
        <v/>
      </c>
      <c r="K92" s="134" t="str">
        <f t="shared" si="7"/>
        <v/>
      </c>
      <c r="L92" s="125">
        <v>99</v>
      </c>
      <c r="M92" s="126" t="s">
        <v>717</v>
      </c>
      <c r="N92" s="127" t="s">
        <v>724</v>
      </c>
      <c r="O92" s="110"/>
      <c r="P92" s="110"/>
      <c r="Q92" s="110"/>
      <c r="R92" s="110"/>
      <c r="S92" s="110"/>
      <c r="T92" s="110"/>
      <c r="U92" s="110"/>
      <c r="V92" s="110"/>
      <c r="W92" s="110"/>
      <c r="X92" s="110"/>
      <c r="Y92" s="110"/>
    </row>
    <row r="93" spans="1:25" s="6" customFormat="1" ht="10.8" hidden="1" thickBot="1" x14ac:dyDescent="0.25">
      <c r="A93" s="282" t="str">
        <f>IF(ROW()&lt;=B$3,INDEX(FP!F:F,B$2+ROW()-1)&amp;" - "&amp;INDEX(FP!C:C,B$2+ROW()-1),"")</f>
        <v/>
      </c>
      <c r="B93" s="285"/>
      <c r="C93" s="284" t="str">
        <f>IF(ROW()&lt;=B$3,INDEX(FP!E:E,B$2+ROW()-1),"")</f>
        <v/>
      </c>
      <c r="D93" s="276" t="str">
        <f>IF(ROW()&lt;=B$3,INDEX(FP!F:F,B$2+ROW()-1),"")</f>
        <v/>
      </c>
      <c r="E93" s="276"/>
      <c r="F93" s="276" t="str">
        <f>IF(ROW()&lt;=B$3,INDEX(FP!G:G,B$2+ROW()-1),"")</f>
        <v/>
      </c>
      <c r="G93" s="276"/>
      <c r="H93" s="277" t="str">
        <f>IF(ROW()&lt;=B$3,INDEX(FP!C:C,B$2+ROW()-1),"")</f>
        <v/>
      </c>
      <c r="I93" s="278" t="str">
        <f t="shared" si="5"/>
        <v/>
      </c>
      <c r="J93" s="279"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2" t="str">
        <f>IF(ROW()&lt;=B$3,INDEX(FP!F:F,B$2+ROW()-1)&amp;" - "&amp;INDEX(FP!C:C,B$2+ROW()-1),"")</f>
        <v/>
      </c>
      <c r="B94" s="285"/>
      <c r="C94" s="284" t="str">
        <f>IF(ROW()&lt;=B$3,INDEX(FP!E:E,B$2+ROW()-1),"")</f>
        <v/>
      </c>
      <c r="D94" s="276" t="str">
        <f>IF(ROW()&lt;=B$3,INDEX(FP!F:F,B$2+ROW()-1),"")</f>
        <v/>
      </c>
      <c r="E94" s="276"/>
      <c r="F94" s="276" t="str">
        <f>IF(ROW()&lt;=B$3,INDEX(FP!G:G,B$2+ROW()-1),"")</f>
        <v/>
      </c>
      <c r="G94" s="276"/>
      <c r="H94" s="277" t="str">
        <f>IF(ROW()&lt;=B$3,INDEX(FP!C:C,B$2+ROW()-1),"")</f>
        <v/>
      </c>
      <c r="I94" s="278" t="str">
        <f t="shared" si="5"/>
        <v/>
      </c>
      <c r="J94" s="279" t="str">
        <f t="shared" si="6"/>
        <v/>
      </c>
      <c r="K94" s="134" t="str">
        <f t="shared" si="7"/>
        <v/>
      </c>
      <c r="L94" s="125">
        <v>99</v>
      </c>
      <c r="M94" s="120" t="s">
        <v>717</v>
      </c>
      <c r="N94" s="119" t="s">
        <v>724</v>
      </c>
      <c r="O94" s="110"/>
      <c r="P94" s="110"/>
      <c r="Q94" s="110"/>
      <c r="R94" s="110"/>
      <c r="S94" s="110"/>
      <c r="T94" s="110"/>
      <c r="U94" s="110"/>
      <c r="V94" s="110"/>
      <c r="W94" s="110"/>
      <c r="X94" s="110"/>
      <c r="Y94" s="110"/>
    </row>
    <row r="95" spans="1:25" s="6" customFormat="1" ht="10.8" hidden="1" thickBot="1" x14ac:dyDescent="0.25">
      <c r="A95" s="286"/>
      <c r="B95" s="287"/>
      <c r="C95" s="287"/>
      <c r="D95" s="286"/>
      <c r="E95" s="286"/>
      <c r="F95" s="276" t="str">
        <f>IF(ROW()&lt;=B$3,INDEX(FP!G:G,B$2+ROW()-1),"")</f>
        <v/>
      </c>
      <c r="G95" s="288"/>
      <c r="H95" s="286"/>
      <c r="I95" s="289"/>
      <c r="J95" s="279"/>
      <c r="K95" s="134"/>
      <c r="L95" s="125"/>
      <c r="M95" s="118" t="str">
        <f>$A94</f>
        <v/>
      </c>
      <c r="N95" s="118">
        <v>99</v>
      </c>
      <c r="O95" s="110"/>
      <c r="P95" s="110"/>
      <c r="Q95" s="110"/>
      <c r="R95" s="110"/>
      <c r="S95" s="110"/>
      <c r="T95" s="110"/>
      <c r="U95" s="110"/>
      <c r="V95" s="110"/>
      <c r="W95" s="110"/>
      <c r="X95" s="110"/>
      <c r="Y95" s="110"/>
    </row>
    <row r="96" spans="1:25" s="6" customFormat="1" hidden="1" x14ac:dyDescent="0.2">
      <c r="A96" s="286"/>
      <c r="B96" s="287"/>
      <c r="C96" s="287"/>
      <c r="D96" s="286"/>
      <c r="E96" s="286"/>
      <c r="F96" s="290" t="s">
        <v>455</v>
      </c>
      <c r="G96" s="291"/>
      <c r="H96" s="286"/>
      <c r="I96" s="289"/>
      <c r="J96" s="292"/>
      <c r="K96" s="109"/>
      <c r="L96" s="110"/>
      <c r="M96" s="110"/>
      <c r="N96" s="110"/>
      <c r="O96" s="110"/>
      <c r="P96" s="110"/>
      <c r="Q96" s="110"/>
      <c r="R96" s="110"/>
      <c r="S96" s="110"/>
      <c r="T96" s="110"/>
      <c r="U96" s="110"/>
      <c r="V96" s="110"/>
      <c r="W96" s="110"/>
      <c r="X96" s="110"/>
      <c r="Y96" s="110"/>
    </row>
    <row r="97" spans="1:25" s="6" customFormat="1" hidden="1" x14ac:dyDescent="0.2">
      <c r="A97" s="286"/>
      <c r="B97" s="287"/>
      <c r="C97" s="287"/>
      <c r="D97" s="286"/>
      <c r="E97" s="286"/>
      <c r="F97" s="290" t="s">
        <v>456</v>
      </c>
      <c r="G97" s="291"/>
      <c r="H97" s="286"/>
      <c r="I97" s="289"/>
      <c r="J97" s="292"/>
      <c r="K97" s="109"/>
      <c r="L97" s="110"/>
      <c r="M97" s="110"/>
      <c r="N97" s="110"/>
      <c r="O97" s="110"/>
      <c r="P97" s="110"/>
      <c r="Q97" s="110"/>
      <c r="R97" s="110"/>
      <c r="S97" s="110"/>
      <c r="T97" s="110"/>
      <c r="U97" s="110"/>
      <c r="V97" s="110"/>
      <c r="W97" s="110"/>
      <c r="X97" s="110"/>
      <c r="Y97" s="110"/>
    </row>
    <row r="98" spans="1:25" s="6" customFormat="1" hidden="1" x14ac:dyDescent="0.2">
      <c r="A98" s="286"/>
      <c r="B98" s="287"/>
      <c r="C98" s="287"/>
      <c r="D98" s="286"/>
      <c r="E98" s="286"/>
      <c r="F98" s="293" t="s">
        <v>457</v>
      </c>
      <c r="G98" s="294"/>
      <c r="H98" s="286"/>
      <c r="I98" s="289"/>
      <c r="J98" s="292"/>
      <c r="K98" s="109"/>
      <c r="L98" s="110"/>
      <c r="M98" s="110"/>
      <c r="N98" s="110"/>
      <c r="O98" s="110"/>
      <c r="P98" s="110"/>
      <c r="Q98" s="110"/>
      <c r="R98" s="110"/>
      <c r="S98" s="110"/>
      <c r="T98" s="110"/>
      <c r="U98" s="110"/>
      <c r="V98" s="110"/>
      <c r="W98" s="110"/>
      <c r="X98" s="110"/>
      <c r="Y98" s="110"/>
    </row>
    <row r="99" spans="1:25" s="6" customFormat="1" hidden="1" x14ac:dyDescent="0.2">
      <c r="A99" s="286"/>
      <c r="B99" s="295"/>
      <c r="C99" s="295"/>
      <c r="D99" s="286"/>
      <c r="E99" s="286"/>
      <c r="F99" s="290" t="s">
        <v>458</v>
      </c>
      <c r="G99" s="291"/>
      <c r="H99" s="286"/>
      <c r="I99" s="289"/>
      <c r="J99" s="292"/>
      <c r="K99" s="109"/>
      <c r="L99" s="110"/>
      <c r="M99" s="110"/>
      <c r="N99" s="110"/>
      <c r="O99" s="110"/>
      <c r="P99" s="110"/>
      <c r="Q99" s="110"/>
      <c r="R99" s="110"/>
      <c r="S99" s="110"/>
      <c r="T99" s="110"/>
      <c r="U99" s="110"/>
      <c r="V99" s="110"/>
      <c r="W99" s="110"/>
      <c r="X99" s="110"/>
      <c r="Y99" s="110"/>
    </row>
    <row r="100" spans="1:25" s="9" customFormat="1" ht="15.6" x14ac:dyDescent="0.3">
      <c r="A100" s="389" t="s">
        <v>1109</v>
      </c>
      <c r="B100" s="389"/>
      <c r="C100" s="389"/>
      <c r="D100" s="389"/>
      <c r="E100" s="389"/>
      <c r="F100" s="389"/>
      <c r="G100" s="389"/>
      <c r="H100" s="389"/>
      <c r="I100" s="391" t="s">
        <v>1873</v>
      </c>
      <c r="J100" s="391"/>
      <c r="K100" s="111"/>
      <c r="L100" s="112"/>
      <c r="M100" s="112"/>
      <c r="N100" s="112"/>
      <c r="O100" s="112"/>
      <c r="P100" s="112"/>
      <c r="Q100" s="112"/>
      <c r="R100" s="112"/>
      <c r="S100" s="112"/>
      <c r="T100" s="112"/>
      <c r="U100" s="112"/>
      <c r="V100" s="112"/>
      <c r="W100" s="112"/>
      <c r="X100" s="112"/>
      <c r="Y100" s="112"/>
    </row>
    <row r="101" spans="1:25" s="9" customFormat="1" ht="15.6" x14ac:dyDescent="0.3">
      <c r="A101" s="389"/>
      <c r="B101" s="389"/>
      <c r="C101" s="389"/>
      <c r="D101" s="389"/>
      <c r="E101" s="389"/>
      <c r="F101" s="389"/>
      <c r="G101" s="389"/>
      <c r="H101" s="389"/>
      <c r="I101" s="390">
        <v>45226</v>
      </c>
      <c r="J101" s="390"/>
      <c r="K101" s="113"/>
      <c r="L101" s="112"/>
      <c r="M101" s="112"/>
      <c r="N101" s="112"/>
      <c r="O101" s="112"/>
      <c r="P101" s="112"/>
      <c r="Q101" s="112"/>
      <c r="R101" s="112"/>
      <c r="S101" s="112"/>
      <c r="T101" s="112"/>
      <c r="U101" s="112"/>
      <c r="V101" s="112"/>
      <c r="W101" s="112"/>
      <c r="X101" s="112"/>
      <c r="Y101" s="112"/>
    </row>
    <row r="102" spans="1:25" s="9" customFormat="1" ht="13.8" x14ac:dyDescent="0.25">
      <c r="A102" s="296" t="s">
        <v>485</v>
      </c>
      <c r="B102" s="297">
        <v>42</v>
      </c>
      <c r="C102" s="297"/>
      <c r="D102" s="298"/>
      <c r="E102" s="298"/>
      <c r="F102" s="298"/>
      <c r="G102" s="298"/>
      <c r="H102" s="298"/>
      <c r="I102" s="299"/>
      <c r="J102" s="258"/>
      <c r="K102" s="113"/>
      <c r="L102" s="112"/>
      <c r="M102" s="112"/>
      <c r="N102" s="112"/>
      <c r="O102" s="112"/>
      <c r="P102" s="112"/>
      <c r="Q102" s="112"/>
      <c r="R102" s="112"/>
      <c r="S102" s="112"/>
      <c r="T102" s="112"/>
      <c r="U102" s="112"/>
      <c r="V102" s="112"/>
      <c r="W102" s="112"/>
      <c r="X102" s="112"/>
      <c r="Y102" s="112"/>
    </row>
    <row r="103" spans="1:25" s="103" customFormat="1" x14ac:dyDescent="0.2">
      <c r="A103" s="98" t="s">
        <v>717</v>
      </c>
      <c r="B103" s="99" t="s">
        <v>718</v>
      </c>
      <c r="C103" s="99" t="s">
        <v>719</v>
      </c>
      <c r="D103" s="100" t="s">
        <v>720</v>
      </c>
      <c r="E103" s="100"/>
      <c r="F103" s="100" t="s">
        <v>721</v>
      </c>
      <c r="G103" s="100"/>
      <c r="H103" s="100" t="s">
        <v>722</v>
      </c>
      <c r="I103" s="101" t="s">
        <v>723</v>
      </c>
      <c r="J103" s="102" t="s">
        <v>724</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468</v>
      </c>
      <c r="B104" s="12" t="s">
        <v>461</v>
      </c>
      <c r="C104" s="11" t="s">
        <v>462</v>
      </c>
      <c r="D104" s="11" t="s">
        <v>463</v>
      </c>
      <c r="E104" s="11" t="s">
        <v>1092</v>
      </c>
      <c r="F104" s="11" t="s">
        <v>466</v>
      </c>
      <c r="G104" s="11" t="s">
        <v>863</v>
      </c>
      <c r="H104" s="11" t="s">
        <v>464</v>
      </c>
      <c r="I104" s="13" t="s">
        <v>467</v>
      </c>
      <c r="J104" s="73" t="s">
        <v>446</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92" t="s">
        <v>465</v>
      </c>
      <c r="B105" s="393"/>
      <c r="C105" s="393"/>
      <c r="D105" s="393"/>
      <c r="E105" s="393"/>
      <c r="F105" s="393"/>
      <c r="G105" s="393"/>
      <c r="H105" s="393"/>
      <c r="I105" s="393"/>
      <c r="J105" s="394"/>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20.399999999999999" x14ac:dyDescent="0.25">
      <c r="A107" s="16" t="s">
        <v>1909</v>
      </c>
      <c r="B107" s="16" t="s">
        <v>1910</v>
      </c>
      <c r="C107" s="16" t="s">
        <v>1911</v>
      </c>
      <c r="D107" s="19">
        <v>44956</v>
      </c>
      <c r="E107" s="19"/>
      <c r="F107" s="16" t="s">
        <v>1912</v>
      </c>
      <c r="G107" s="16" t="s">
        <v>1913</v>
      </c>
      <c r="H107" s="16" t="s">
        <v>1914</v>
      </c>
      <c r="I107" s="17">
        <v>575</v>
      </c>
      <c r="J107" s="95">
        <v>3</v>
      </c>
      <c r="K107" s="114"/>
    </row>
    <row r="108" spans="1:25" ht="13.2" x14ac:dyDescent="0.25">
      <c r="A108" s="16" t="s">
        <v>1909</v>
      </c>
      <c r="B108" s="16" t="s">
        <v>1915</v>
      </c>
      <c r="C108" s="16" t="s">
        <v>1916</v>
      </c>
      <c r="D108" s="19">
        <v>44958</v>
      </c>
      <c r="E108" s="19"/>
      <c r="F108" s="16" t="s">
        <v>1917</v>
      </c>
      <c r="G108" s="16" t="s">
        <v>1918</v>
      </c>
      <c r="H108" s="16" t="s">
        <v>1919</v>
      </c>
      <c r="I108" s="17">
        <v>554</v>
      </c>
      <c r="J108" s="95">
        <v>3</v>
      </c>
      <c r="K108" s="114"/>
    </row>
    <row r="109" spans="1:25" ht="30.6" x14ac:dyDescent="0.25">
      <c r="A109" s="16" t="s">
        <v>1909</v>
      </c>
      <c r="B109" s="16" t="s">
        <v>1920</v>
      </c>
      <c r="C109" s="16" t="s">
        <v>1921</v>
      </c>
      <c r="D109" s="19">
        <v>44963</v>
      </c>
      <c r="E109" s="19"/>
      <c r="F109" s="16" t="s">
        <v>1922</v>
      </c>
      <c r="G109" s="16"/>
      <c r="H109" s="16" t="s">
        <v>1919</v>
      </c>
      <c r="I109" s="17">
        <v>69.34</v>
      </c>
      <c r="J109" s="95">
        <v>3</v>
      </c>
      <c r="K109" s="114"/>
    </row>
    <row r="110" spans="1:25" ht="20.399999999999999" x14ac:dyDescent="0.25">
      <c r="A110" s="16" t="s">
        <v>1909</v>
      </c>
      <c r="B110" s="16" t="s">
        <v>1923</v>
      </c>
      <c r="C110" s="16" t="s">
        <v>1924</v>
      </c>
      <c r="D110" s="19">
        <v>44963</v>
      </c>
      <c r="E110" s="19"/>
      <c r="F110" s="16" t="s">
        <v>1925</v>
      </c>
      <c r="G110" s="16"/>
      <c r="H110" s="16" t="s">
        <v>1926</v>
      </c>
      <c r="I110" s="17">
        <v>302</v>
      </c>
      <c r="J110" s="95">
        <v>3</v>
      </c>
      <c r="K110" s="114"/>
    </row>
    <row r="111" spans="1:25" ht="20.399999999999999" x14ac:dyDescent="0.25">
      <c r="A111" s="16" t="s">
        <v>1909</v>
      </c>
      <c r="B111" s="16" t="s">
        <v>1927</v>
      </c>
      <c r="C111" s="16" t="s">
        <v>1928</v>
      </c>
      <c r="D111" s="19">
        <v>44964</v>
      </c>
      <c r="E111" s="19"/>
      <c r="F111" s="16" t="s">
        <v>1929</v>
      </c>
      <c r="G111" s="16"/>
      <c r="H111" s="16" t="s">
        <v>1919</v>
      </c>
      <c r="I111" s="17">
        <v>663</v>
      </c>
      <c r="J111" s="95">
        <v>3</v>
      </c>
      <c r="K111" s="114"/>
    </row>
    <row r="112" spans="1:25" ht="40.799999999999997" x14ac:dyDescent="0.25">
      <c r="A112" s="16" t="s">
        <v>1909</v>
      </c>
      <c r="B112" s="16" t="s">
        <v>1930</v>
      </c>
      <c r="C112" s="16" t="s">
        <v>1931</v>
      </c>
      <c r="D112" s="19">
        <v>44974</v>
      </c>
      <c r="E112" s="19"/>
      <c r="F112" s="16" t="s">
        <v>1932</v>
      </c>
      <c r="G112" s="16"/>
      <c r="H112" s="16" t="s">
        <v>1933</v>
      </c>
      <c r="I112" s="17">
        <v>11.99</v>
      </c>
      <c r="J112" s="95">
        <v>3</v>
      </c>
      <c r="K112" s="114"/>
    </row>
    <row r="113" spans="1:11" ht="13.2" x14ac:dyDescent="0.25">
      <c r="A113" s="16" t="s">
        <v>1909</v>
      </c>
      <c r="B113" s="16" t="s">
        <v>1927</v>
      </c>
      <c r="C113" s="16" t="s">
        <v>1928</v>
      </c>
      <c r="D113" s="19">
        <v>44958</v>
      </c>
      <c r="E113" s="19"/>
      <c r="F113" s="16" t="s">
        <v>1934</v>
      </c>
      <c r="G113" s="16" t="s">
        <v>1935</v>
      </c>
      <c r="H113" s="16" t="s">
        <v>1936</v>
      </c>
      <c r="I113" s="17">
        <v>1.65</v>
      </c>
      <c r="J113" s="95">
        <v>4</v>
      </c>
      <c r="K113" s="114"/>
    </row>
    <row r="114" spans="1:11" ht="13.2" x14ac:dyDescent="0.25">
      <c r="A114" s="16" t="s">
        <v>1909</v>
      </c>
      <c r="B114" s="16" t="s">
        <v>1937</v>
      </c>
      <c r="C114" s="16" t="s">
        <v>1938</v>
      </c>
      <c r="D114" s="19">
        <v>44970</v>
      </c>
      <c r="E114" s="19"/>
      <c r="F114" s="16" t="s">
        <v>1939</v>
      </c>
      <c r="G114" s="16" t="s">
        <v>1940</v>
      </c>
      <c r="H114" s="16" t="s">
        <v>1941</v>
      </c>
      <c r="I114" s="17">
        <v>22</v>
      </c>
      <c r="J114" s="95">
        <v>4</v>
      </c>
      <c r="K114" s="114"/>
    </row>
    <row r="115" spans="1:11" ht="20.399999999999999" x14ac:dyDescent="0.25">
      <c r="A115" s="16" t="s">
        <v>1909</v>
      </c>
      <c r="B115" s="16" t="s">
        <v>1942</v>
      </c>
      <c r="C115" s="16" t="s">
        <v>1943</v>
      </c>
      <c r="D115" s="19">
        <v>44970</v>
      </c>
      <c r="E115" s="19"/>
      <c r="F115" s="16" t="s">
        <v>1944</v>
      </c>
      <c r="G115" s="16" t="s">
        <v>1945</v>
      </c>
      <c r="H115" s="16" t="s">
        <v>1946</v>
      </c>
      <c r="I115" s="17">
        <v>73.260000000000005</v>
      </c>
      <c r="J115" s="95">
        <v>4</v>
      </c>
      <c r="K115" s="114"/>
    </row>
    <row r="116" spans="1:11" ht="30.6" x14ac:dyDescent="0.25">
      <c r="A116" s="16" t="s">
        <v>1909</v>
      </c>
      <c r="B116" s="16" t="s">
        <v>1947</v>
      </c>
      <c r="C116" s="16" t="s">
        <v>1948</v>
      </c>
      <c r="D116" s="19">
        <v>44970</v>
      </c>
      <c r="E116" s="19"/>
      <c r="F116" s="16" t="s">
        <v>1949</v>
      </c>
      <c r="G116" s="16" t="s">
        <v>1945</v>
      </c>
      <c r="H116" s="16" t="s">
        <v>1946</v>
      </c>
      <c r="I116" s="17">
        <v>183.16</v>
      </c>
      <c r="J116" s="95">
        <v>4</v>
      </c>
      <c r="K116" s="114"/>
    </row>
    <row r="117" spans="1:11" ht="51" x14ac:dyDescent="0.25">
      <c r="A117" s="16" t="s">
        <v>1909</v>
      </c>
      <c r="B117" s="16" t="s">
        <v>1950</v>
      </c>
      <c r="C117" s="16" t="s">
        <v>1951</v>
      </c>
      <c r="D117" s="19">
        <v>44970</v>
      </c>
      <c r="E117" s="19"/>
      <c r="F117" s="16" t="s">
        <v>1952</v>
      </c>
      <c r="G117" s="16"/>
      <c r="H117" s="16" t="s">
        <v>1953</v>
      </c>
      <c r="I117" s="17">
        <v>215.64</v>
      </c>
      <c r="J117" s="95">
        <v>4</v>
      </c>
      <c r="K117" s="114"/>
    </row>
    <row r="118" spans="1:11" ht="20.399999999999999" x14ac:dyDescent="0.25">
      <c r="A118" s="16" t="s">
        <v>1909</v>
      </c>
      <c r="B118" s="16" t="s">
        <v>1954</v>
      </c>
      <c r="C118" s="16" t="s">
        <v>1955</v>
      </c>
      <c r="D118" s="19">
        <v>44985</v>
      </c>
      <c r="E118" s="19"/>
      <c r="F118" s="16" t="s">
        <v>1956</v>
      </c>
      <c r="G118" s="16" t="s">
        <v>1945</v>
      </c>
      <c r="H118" s="16" t="s">
        <v>1946</v>
      </c>
      <c r="I118" s="17">
        <v>30</v>
      </c>
      <c r="J118" s="95">
        <v>4</v>
      </c>
      <c r="K118" s="114"/>
    </row>
    <row r="119" spans="1:11" ht="13.2" x14ac:dyDescent="0.25">
      <c r="A119" s="16" t="s">
        <v>1909</v>
      </c>
      <c r="B119" s="16" t="s">
        <v>1927</v>
      </c>
      <c r="C119" s="16" t="s">
        <v>1928</v>
      </c>
      <c r="D119" s="19">
        <v>44985</v>
      </c>
      <c r="E119" s="19"/>
      <c r="F119" s="16" t="s">
        <v>1957</v>
      </c>
      <c r="G119" s="16" t="s">
        <v>1935</v>
      </c>
      <c r="H119" s="16" t="s">
        <v>1936</v>
      </c>
      <c r="I119" s="17">
        <v>11</v>
      </c>
      <c r="J119" s="95">
        <v>4</v>
      </c>
      <c r="K119" s="114"/>
    </row>
    <row r="120" spans="1:11" ht="13.2" x14ac:dyDescent="0.25">
      <c r="A120" s="16" t="s">
        <v>1909</v>
      </c>
      <c r="B120" s="16" t="s">
        <v>1958</v>
      </c>
      <c r="C120" s="16" t="s">
        <v>1959</v>
      </c>
      <c r="D120" s="19">
        <v>44986</v>
      </c>
      <c r="E120" s="19"/>
      <c r="F120" s="16" t="s">
        <v>1960</v>
      </c>
      <c r="G120" s="16" t="s">
        <v>1918</v>
      </c>
      <c r="H120" s="16" t="s">
        <v>1919</v>
      </c>
      <c r="I120" s="17">
        <v>554</v>
      </c>
      <c r="J120" s="95">
        <v>3</v>
      </c>
      <c r="K120" s="114"/>
    </row>
    <row r="121" spans="1:11" ht="30.6" x14ac:dyDescent="0.25">
      <c r="A121" s="16" t="s">
        <v>1909</v>
      </c>
      <c r="B121" s="16" t="s">
        <v>1961</v>
      </c>
      <c r="C121" s="16" t="s">
        <v>1962</v>
      </c>
      <c r="D121" s="19">
        <v>44991</v>
      </c>
      <c r="E121" s="19"/>
      <c r="F121" s="16" t="s">
        <v>1963</v>
      </c>
      <c r="G121" s="16" t="s">
        <v>1964</v>
      </c>
      <c r="H121" s="16" t="s">
        <v>1965</v>
      </c>
      <c r="I121" s="17">
        <v>265</v>
      </c>
      <c r="J121" s="95">
        <v>3</v>
      </c>
      <c r="K121" s="114"/>
    </row>
    <row r="122" spans="1:11" ht="20.399999999999999" x14ac:dyDescent="0.25">
      <c r="A122" s="16" t="s">
        <v>1909</v>
      </c>
      <c r="B122" s="16" t="s">
        <v>1966</v>
      </c>
      <c r="C122" s="16" t="s">
        <v>1967</v>
      </c>
      <c r="D122" s="19">
        <v>44995</v>
      </c>
      <c r="E122" s="19"/>
      <c r="F122" s="16" t="s">
        <v>1968</v>
      </c>
      <c r="G122" s="16"/>
      <c r="H122" s="16" t="s">
        <v>1926</v>
      </c>
      <c r="I122" s="17">
        <v>261</v>
      </c>
      <c r="J122" s="95">
        <v>3</v>
      </c>
      <c r="K122" s="114"/>
    </row>
    <row r="123" spans="1:11" ht="20.399999999999999" x14ac:dyDescent="0.25">
      <c r="A123" s="16" t="s">
        <v>1909</v>
      </c>
      <c r="B123" s="16" t="s">
        <v>1969</v>
      </c>
      <c r="C123" s="16" t="s">
        <v>1970</v>
      </c>
      <c r="D123" s="19">
        <v>45015</v>
      </c>
      <c r="E123" s="19"/>
      <c r="F123" s="16" t="s">
        <v>1971</v>
      </c>
      <c r="G123" s="16"/>
      <c r="H123" s="16" t="s">
        <v>1919</v>
      </c>
      <c r="I123" s="17">
        <v>180</v>
      </c>
      <c r="J123" s="95">
        <v>3</v>
      </c>
      <c r="K123" s="114"/>
    </row>
    <row r="124" spans="1:11" ht="20.399999999999999" x14ac:dyDescent="0.25">
      <c r="A124" s="16" t="s">
        <v>1909</v>
      </c>
      <c r="B124" s="16" t="s">
        <v>1972</v>
      </c>
      <c r="C124" s="16" t="s">
        <v>1973</v>
      </c>
      <c r="D124" s="19">
        <v>44992</v>
      </c>
      <c r="E124" s="19"/>
      <c r="F124" s="16" t="s">
        <v>1974</v>
      </c>
      <c r="G124" s="16" t="s">
        <v>1945</v>
      </c>
      <c r="H124" s="16" t="s">
        <v>1946</v>
      </c>
      <c r="I124" s="17">
        <v>73.260000000000005</v>
      </c>
      <c r="J124" s="95">
        <v>4</v>
      </c>
      <c r="K124" s="114"/>
    </row>
    <row r="125" spans="1:11" ht="30.6" x14ac:dyDescent="0.25">
      <c r="A125" s="16" t="s">
        <v>1909</v>
      </c>
      <c r="B125" s="16" t="s">
        <v>1975</v>
      </c>
      <c r="C125" s="16" t="s">
        <v>1976</v>
      </c>
      <c r="D125" s="19">
        <v>44992</v>
      </c>
      <c r="E125" s="19"/>
      <c r="F125" s="16" t="s">
        <v>1977</v>
      </c>
      <c r="G125" s="16" t="s">
        <v>1945</v>
      </c>
      <c r="H125" s="16" t="s">
        <v>1946</v>
      </c>
      <c r="I125" s="17">
        <v>183.16</v>
      </c>
      <c r="J125" s="95">
        <v>4</v>
      </c>
      <c r="K125" s="114"/>
    </row>
    <row r="126" spans="1:11" ht="51" x14ac:dyDescent="0.25">
      <c r="A126" s="16" t="s">
        <v>1909</v>
      </c>
      <c r="B126" s="16" t="s">
        <v>1978</v>
      </c>
      <c r="C126" s="16" t="s">
        <v>1928</v>
      </c>
      <c r="D126" s="19">
        <v>44992</v>
      </c>
      <c r="E126" s="19"/>
      <c r="F126" s="16" t="s">
        <v>1979</v>
      </c>
      <c r="G126" s="16"/>
      <c r="H126" s="16" t="s">
        <v>1953</v>
      </c>
      <c r="I126" s="17">
        <v>215.64</v>
      </c>
      <c r="J126" s="95">
        <v>4</v>
      </c>
      <c r="K126" s="114"/>
    </row>
    <row r="127" spans="1:11" ht="20.399999999999999" x14ac:dyDescent="0.25">
      <c r="A127" s="16" t="s">
        <v>1909</v>
      </c>
      <c r="B127" s="16" t="s">
        <v>1980</v>
      </c>
      <c r="C127" s="16" t="s">
        <v>1981</v>
      </c>
      <c r="D127" s="19">
        <v>44993</v>
      </c>
      <c r="E127" s="19"/>
      <c r="F127" s="16" t="s">
        <v>1982</v>
      </c>
      <c r="G127" s="16" t="s">
        <v>1945</v>
      </c>
      <c r="H127" s="16" t="s">
        <v>1946</v>
      </c>
      <c r="I127" s="17">
        <v>30</v>
      </c>
      <c r="J127" s="95">
        <v>4</v>
      </c>
      <c r="K127" s="114"/>
    </row>
    <row r="128" spans="1:11" ht="13.2" x14ac:dyDescent="0.25">
      <c r="A128" s="16" t="s">
        <v>1909</v>
      </c>
      <c r="B128" s="16" t="s">
        <v>1983</v>
      </c>
      <c r="C128" s="16" t="s">
        <v>1984</v>
      </c>
      <c r="D128" s="19">
        <v>44995</v>
      </c>
      <c r="E128" s="19"/>
      <c r="F128" s="16" t="s">
        <v>1985</v>
      </c>
      <c r="G128" s="16" t="s">
        <v>1940</v>
      </c>
      <c r="H128" s="16" t="s">
        <v>1941</v>
      </c>
      <c r="I128" s="17">
        <v>22</v>
      </c>
      <c r="J128" s="95">
        <v>4</v>
      </c>
      <c r="K128" s="114"/>
    </row>
    <row r="129" spans="1:11" ht="13.2" x14ac:dyDescent="0.25">
      <c r="A129" s="16" t="s">
        <v>1909</v>
      </c>
      <c r="B129" s="16" t="s">
        <v>1986</v>
      </c>
      <c r="C129" s="16" t="s">
        <v>1987</v>
      </c>
      <c r="D129" s="19">
        <v>44986</v>
      </c>
      <c r="E129" s="19"/>
      <c r="F129" s="16" t="s">
        <v>1934</v>
      </c>
      <c r="G129" s="16" t="s">
        <v>1935</v>
      </c>
      <c r="H129" s="16" t="s">
        <v>1936</v>
      </c>
      <c r="I129" s="17">
        <v>1.65</v>
      </c>
      <c r="J129" s="95">
        <v>4</v>
      </c>
      <c r="K129" s="114"/>
    </row>
    <row r="130" spans="1:11" ht="13.2" x14ac:dyDescent="0.25">
      <c r="A130" s="16" t="s">
        <v>1909</v>
      </c>
      <c r="B130" s="16" t="s">
        <v>1986</v>
      </c>
      <c r="C130" s="16" t="s">
        <v>1987</v>
      </c>
      <c r="D130" s="19">
        <v>44987</v>
      </c>
      <c r="E130" s="19"/>
      <c r="F130" s="16" t="s">
        <v>1988</v>
      </c>
      <c r="G130" s="16" t="s">
        <v>1935</v>
      </c>
      <c r="H130" s="16" t="s">
        <v>1936</v>
      </c>
      <c r="I130" s="17">
        <v>2</v>
      </c>
      <c r="J130" s="95">
        <v>4</v>
      </c>
      <c r="K130" s="114"/>
    </row>
    <row r="131" spans="1:11" ht="13.2" x14ac:dyDescent="0.25">
      <c r="A131" s="16" t="s">
        <v>1909</v>
      </c>
      <c r="B131" s="16" t="s">
        <v>1986</v>
      </c>
      <c r="C131" s="16" t="s">
        <v>1987</v>
      </c>
      <c r="D131" s="19">
        <v>45016</v>
      </c>
      <c r="E131" s="19"/>
      <c r="F131" s="16" t="s">
        <v>1957</v>
      </c>
      <c r="G131" s="16" t="s">
        <v>1935</v>
      </c>
      <c r="H131" s="16" t="s">
        <v>1936</v>
      </c>
      <c r="I131" s="17">
        <v>11</v>
      </c>
      <c r="J131" s="95">
        <v>4</v>
      </c>
      <c r="K131" s="114"/>
    </row>
    <row r="132" spans="1:11" ht="13.2" x14ac:dyDescent="0.25">
      <c r="A132" s="16" t="s">
        <v>1909</v>
      </c>
      <c r="B132" s="16" t="s">
        <v>1989</v>
      </c>
      <c r="C132" s="16" t="s">
        <v>1990</v>
      </c>
      <c r="D132" s="19">
        <v>45019</v>
      </c>
      <c r="E132" s="19"/>
      <c r="F132" s="16" t="s">
        <v>1991</v>
      </c>
      <c r="G132" s="16" t="s">
        <v>1918</v>
      </c>
      <c r="H132" s="16" t="s">
        <v>1919</v>
      </c>
      <c r="I132" s="17">
        <v>554</v>
      </c>
      <c r="J132" s="95">
        <v>3</v>
      </c>
      <c r="K132" s="114"/>
    </row>
    <row r="133" spans="1:11" ht="20.399999999999999" x14ac:dyDescent="0.25">
      <c r="A133" s="16" t="s">
        <v>1909</v>
      </c>
      <c r="B133" s="16" t="s">
        <v>1992</v>
      </c>
      <c r="C133" s="16" t="s">
        <v>1993</v>
      </c>
      <c r="D133" s="19">
        <v>45041</v>
      </c>
      <c r="E133" s="19"/>
      <c r="F133" s="16" t="s">
        <v>1994</v>
      </c>
      <c r="G133" s="16" t="s">
        <v>1995</v>
      </c>
      <c r="H133" s="16" t="s">
        <v>1996</v>
      </c>
      <c r="I133" s="17">
        <v>99.36</v>
      </c>
      <c r="J133" s="95">
        <v>3</v>
      </c>
      <c r="K133" s="114"/>
    </row>
    <row r="134" spans="1:11" ht="20.399999999999999" x14ac:dyDescent="0.25">
      <c r="A134" s="16" t="s">
        <v>1909</v>
      </c>
      <c r="B134" s="16" t="s">
        <v>1997</v>
      </c>
      <c r="C134" s="16" t="s">
        <v>1998</v>
      </c>
      <c r="D134" s="19">
        <v>45041</v>
      </c>
      <c r="E134" s="19"/>
      <c r="F134" s="16" t="s">
        <v>1999</v>
      </c>
      <c r="G134" s="16" t="s">
        <v>1995</v>
      </c>
      <c r="H134" s="16" t="s">
        <v>1996</v>
      </c>
      <c r="I134" s="17">
        <v>2.15</v>
      </c>
      <c r="J134" s="95">
        <v>3</v>
      </c>
      <c r="K134" s="114"/>
    </row>
    <row r="135" spans="1:11" ht="13.2" x14ac:dyDescent="0.25">
      <c r="A135" s="16" t="s">
        <v>1909</v>
      </c>
      <c r="B135" s="16" t="s">
        <v>1997</v>
      </c>
      <c r="C135" s="16" t="s">
        <v>1998</v>
      </c>
      <c r="D135" s="19">
        <v>45041</v>
      </c>
      <c r="E135" s="19"/>
      <c r="F135" s="16" t="s">
        <v>2000</v>
      </c>
      <c r="G135" s="16" t="s">
        <v>1935</v>
      </c>
      <c r="H135" s="16" t="s">
        <v>1936</v>
      </c>
      <c r="I135" s="17">
        <v>10</v>
      </c>
      <c r="J135" s="95">
        <v>3</v>
      </c>
      <c r="K135" s="114"/>
    </row>
    <row r="136" spans="1:11" ht="112.2" x14ac:dyDescent="0.25">
      <c r="A136" s="16" t="s">
        <v>1909</v>
      </c>
      <c r="B136" s="16"/>
      <c r="C136" s="16"/>
      <c r="D136" s="19"/>
      <c r="E136" s="19"/>
      <c r="F136" s="16" t="s">
        <v>2001</v>
      </c>
      <c r="G136" s="16"/>
      <c r="H136" s="16"/>
      <c r="I136" s="17"/>
      <c r="J136" s="95"/>
      <c r="K136" s="114"/>
    </row>
    <row r="137" spans="1:11" ht="20.399999999999999" x14ac:dyDescent="0.25">
      <c r="A137" s="16" t="s">
        <v>1909</v>
      </c>
      <c r="B137" s="16" t="s">
        <v>2002</v>
      </c>
      <c r="C137" s="16" t="s">
        <v>2003</v>
      </c>
      <c r="D137" s="19">
        <v>44999</v>
      </c>
      <c r="E137" s="19"/>
      <c r="F137" s="16" t="s">
        <v>2004</v>
      </c>
      <c r="G137" s="16" t="s">
        <v>2005</v>
      </c>
      <c r="H137" s="16" t="s">
        <v>2006</v>
      </c>
      <c r="I137" s="17">
        <v>910</v>
      </c>
      <c r="J137" s="95">
        <v>3</v>
      </c>
      <c r="K137" s="114"/>
    </row>
    <row r="138" spans="1:11" ht="30.6" x14ac:dyDescent="0.25">
      <c r="A138" s="16" t="s">
        <v>1909</v>
      </c>
      <c r="B138" s="16" t="s">
        <v>2007</v>
      </c>
      <c r="C138" s="16" t="s">
        <v>2008</v>
      </c>
      <c r="D138" s="19">
        <v>45097</v>
      </c>
      <c r="E138" s="19"/>
      <c r="F138" s="16" t="s">
        <v>2009</v>
      </c>
      <c r="G138" s="16" t="s">
        <v>2005</v>
      </c>
      <c r="H138" s="16" t="s">
        <v>2006</v>
      </c>
      <c r="I138" s="17">
        <v>898.1</v>
      </c>
      <c r="J138" s="95">
        <v>3</v>
      </c>
      <c r="K138" s="114"/>
    </row>
    <row r="139" spans="1:11" ht="30.6" x14ac:dyDescent="0.25">
      <c r="A139" s="16" t="s">
        <v>1909</v>
      </c>
      <c r="B139" s="16" t="s">
        <v>2010</v>
      </c>
      <c r="C139" s="16" t="s">
        <v>2011</v>
      </c>
      <c r="D139" s="19">
        <v>45128</v>
      </c>
      <c r="E139" s="19"/>
      <c r="F139" s="16" t="s">
        <v>2012</v>
      </c>
      <c r="G139" s="16" t="s">
        <v>2005</v>
      </c>
      <c r="H139" s="16" t="s">
        <v>2006</v>
      </c>
      <c r="I139" s="17">
        <v>0</v>
      </c>
      <c r="J139" s="95">
        <v>3</v>
      </c>
      <c r="K139" s="114"/>
    </row>
    <row r="140" spans="1:11" ht="13.2" x14ac:dyDescent="0.25">
      <c r="A140" s="16" t="s">
        <v>1909</v>
      </c>
      <c r="B140" s="16" t="s">
        <v>2013</v>
      </c>
      <c r="C140" s="16" t="s">
        <v>2014</v>
      </c>
      <c r="D140" s="19">
        <v>45044</v>
      </c>
      <c r="E140" s="19"/>
      <c r="F140" s="16" t="s">
        <v>2015</v>
      </c>
      <c r="G140" s="16" t="s">
        <v>2016</v>
      </c>
      <c r="H140" s="16" t="s">
        <v>2017</v>
      </c>
      <c r="I140" s="17">
        <v>355.12</v>
      </c>
      <c r="J140" s="95">
        <v>3</v>
      </c>
      <c r="K140" s="114"/>
    </row>
    <row r="141" spans="1:11" ht="20.399999999999999" x14ac:dyDescent="0.25">
      <c r="A141" s="16" t="s">
        <v>1909</v>
      </c>
      <c r="B141" s="16" t="s">
        <v>2018</v>
      </c>
      <c r="C141" s="16" t="s">
        <v>2019</v>
      </c>
      <c r="D141" s="19">
        <v>45057</v>
      </c>
      <c r="E141" s="19"/>
      <c r="F141" s="16" t="s">
        <v>2020</v>
      </c>
      <c r="G141" s="16"/>
      <c r="H141" s="16" t="s">
        <v>2021</v>
      </c>
      <c r="I141" s="17">
        <v>306.07</v>
      </c>
      <c r="J141" s="95">
        <v>3</v>
      </c>
      <c r="K141" s="114"/>
    </row>
    <row r="142" spans="1:11" ht="20.399999999999999" x14ac:dyDescent="0.25">
      <c r="A142" s="16" t="s">
        <v>1909</v>
      </c>
      <c r="B142" s="16" t="s">
        <v>2022</v>
      </c>
      <c r="C142" s="16" t="s">
        <v>2023</v>
      </c>
      <c r="D142" s="19">
        <v>45057</v>
      </c>
      <c r="E142" s="19"/>
      <c r="F142" s="16" t="s">
        <v>2020</v>
      </c>
      <c r="G142" s="16"/>
      <c r="H142" s="16" t="s">
        <v>2021</v>
      </c>
      <c r="I142" s="17">
        <v>386.18</v>
      </c>
      <c r="J142" s="95">
        <v>3</v>
      </c>
      <c r="K142" s="114"/>
    </row>
    <row r="143" spans="1:11" ht="13.2" x14ac:dyDescent="0.25">
      <c r="A143" s="16" t="s">
        <v>1909</v>
      </c>
      <c r="B143" s="16" t="s">
        <v>2024</v>
      </c>
      <c r="C143" s="16" t="s">
        <v>2025</v>
      </c>
      <c r="D143" s="19">
        <v>45068</v>
      </c>
      <c r="E143" s="19"/>
      <c r="F143" s="16" t="s">
        <v>2026</v>
      </c>
      <c r="G143" s="16" t="s">
        <v>2027</v>
      </c>
      <c r="H143" s="16" t="s">
        <v>2028</v>
      </c>
      <c r="I143" s="17">
        <v>305</v>
      </c>
      <c r="J143" s="95">
        <v>3</v>
      </c>
      <c r="K143" s="114"/>
    </row>
    <row r="144" spans="1:11" ht="20.399999999999999" x14ac:dyDescent="0.25">
      <c r="A144" s="16" t="s">
        <v>1909</v>
      </c>
      <c r="B144" s="16" t="s">
        <v>2029</v>
      </c>
      <c r="C144" s="16" t="s">
        <v>2030</v>
      </c>
      <c r="D144" s="19">
        <v>45128</v>
      </c>
      <c r="E144" s="19"/>
      <c r="F144" s="16" t="s">
        <v>2031</v>
      </c>
      <c r="G144" s="16"/>
      <c r="H144" s="16" t="s">
        <v>1919</v>
      </c>
      <c r="I144" s="17">
        <v>4032</v>
      </c>
      <c r="J144" s="95">
        <v>3</v>
      </c>
      <c r="K144" s="114"/>
    </row>
    <row r="145" spans="1:11" ht="20.399999999999999" x14ac:dyDescent="0.25">
      <c r="A145" s="16" t="s">
        <v>1909</v>
      </c>
      <c r="B145" s="16" t="s">
        <v>2032</v>
      </c>
      <c r="C145" s="16" t="s">
        <v>2033</v>
      </c>
      <c r="D145" s="19">
        <v>45130</v>
      </c>
      <c r="E145" s="19"/>
      <c r="F145" s="16" t="s">
        <v>2034</v>
      </c>
      <c r="G145" s="16"/>
      <c r="H145" s="16"/>
      <c r="I145" s="17">
        <v>0</v>
      </c>
      <c r="J145" s="95">
        <v>3</v>
      </c>
      <c r="K145" s="114"/>
    </row>
    <row r="146" spans="1:11" ht="20.399999999999999" x14ac:dyDescent="0.25">
      <c r="A146" s="16" t="s">
        <v>1909</v>
      </c>
      <c r="B146" s="16" t="s">
        <v>2035</v>
      </c>
      <c r="C146" s="16" t="s">
        <v>2036</v>
      </c>
      <c r="D146" s="19">
        <v>45131</v>
      </c>
      <c r="E146" s="19"/>
      <c r="F146" s="16" t="s">
        <v>2037</v>
      </c>
      <c r="G146" s="16"/>
      <c r="H146" s="16" t="s">
        <v>2038</v>
      </c>
      <c r="I146" s="17">
        <v>80.94</v>
      </c>
      <c r="J146" s="95">
        <v>3</v>
      </c>
      <c r="K146" s="114"/>
    </row>
    <row r="147" spans="1:11" ht="20.399999999999999" x14ac:dyDescent="0.25">
      <c r="A147" s="16" t="s">
        <v>1909</v>
      </c>
      <c r="B147" s="16" t="s">
        <v>2039</v>
      </c>
      <c r="C147" s="16" t="s">
        <v>2040</v>
      </c>
      <c r="D147" s="19">
        <v>45132</v>
      </c>
      <c r="E147" s="19"/>
      <c r="F147" s="16" t="s">
        <v>2041</v>
      </c>
      <c r="G147" s="16"/>
      <c r="H147" s="16" t="s">
        <v>2042</v>
      </c>
      <c r="I147" s="17">
        <v>128.78</v>
      </c>
      <c r="J147" s="95">
        <v>3</v>
      </c>
      <c r="K147" s="114"/>
    </row>
    <row r="148" spans="1:11" ht="20.399999999999999" x14ac:dyDescent="0.25">
      <c r="A148" s="16" t="s">
        <v>1909</v>
      </c>
      <c r="B148" s="16" t="s">
        <v>2043</v>
      </c>
      <c r="C148" s="16" t="s">
        <v>2044</v>
      </c>
      <c r="D148" s="19">
        <v>45133</v>
      </c>
      <c r="E148" s="19"/>
      <c r="F148" s="16" t="s">
        <v>2045</v>
      </c>
      <c r="G148" s="16"/>
      <c r="H148" s="16" t="s">
        <v>2046</v>
      </c>
      <c r="I148" s="17">
        <v>3853.52</v>
      </c>
      <c r="J148" s="95">
        <v>3</v>
      </c>
      <c r="K148" s="114"/>
    </row>
    <row r="149" spans="1:11" ht="20.399999999999999" x14ac:dyDescent="0.25">
      <c r="A149" s="16" t="s">
        <v>1909</v>
      </c>
      <c r="B149" s="16" t="s">
        <v>2047</v>
      </c>
      <c r="C149" s="16" t="s">
        <v>2048</v>
      </c>
      <c r="D149" s="19">
        <v>45138</v>
      </c>
      <c r="E149" s="19"/>
      <c r="F149" s="16" t="s">
        <v>2049</v>
      </c>
      <c r="G149" s="16"/>
      <c r="H149" s="16" t="s">
        <v>2050</v>
      </c>
      <c r="I149" s="17">
        <v>129.76</v>
      </c>
      <c r="J149" s="95">
        <v>3</v>
      </c>
      <c r="K149" s="114"/>
    </row>
    <row r="150" spans="1:11" ht="20.399999999999999" x14ac:dyDescent="0.25">
      <c r="A150" s="16" t="s">
        <v>1909</v>
      </c>
      <c r="B150" s="16" t="s">
        <v>2051</v>
      </c>
      <c r="C150" s="16" t="s">
        <v>2052</v>
      </c>
      <c r="D150" s="19">
        <v>45138</v>
      </c>
      <c r="E150" s="19"/>
      <c r="F150" s="16" t="s">
        <v>2053</v>
      </c>
      <c r="G150" s="16"/>
      <c r="H150" s="16" t="s">
        <v>2054</v>
      </c>
      <c r="I150" s="17">
        <v>94.53</v>
      </c>
      <c r="J150" s="95">
        <v>3</v>
      </c>
      <c r="K150" s="114"/>
    </row>
    <row r="151" spans="1:11" ht="20.399999999999999" x14ac:dyDescent="0.25">
      <c r="A151" s="16" t="s">
        <v>1909</v>
      </c>
      <c r="B151" s="16" t="s">
        <v>2285</v>
      </c>
      <c r="C151" s="16" t="s">
        <v>2157</v>
      </c>
      <c r="D151" s="19">
        <v>45139</v>
      </c>
      <c r="E151" s="19"/>
      <c r="F151" s="16" t="s">
        <v>2286</v>
      </c>
      <c r="G151" s="16"/>
      <c r="H151" s="16" t="s">
        <v>2287</v>
      </c>
      <c r="I151" s="17">
        <v>666.53</v>
      </c>
      <c r="J151" s="95">
        <v>3</v>
      </c>
      <c r="K151" s="114"/>
    </row>
    <row r="152" spans="1:11" ht="20.399999999999999" x14ac:dyDescent="0.25">
      <c r="A152" s="16" t="s">
        <v>1909</v>
      </c>
      <c r="B152" s="16" t="s">
        <v>2285</v>
      </c>
      <c r="C152" s="16" t="s">
        <v>2157</v>
      </c>
      <c r="D152" s="19">
        <v>45140</v>
      </c>
      <c r="E152" s="19"/>
      <c r="F152" s="16" t="s">
        <v>2288</v>
      </c>
      <c r="G152" s="16"/>
      <c r="H152" s="16" t="s">
        <v>2287</v>
      </c>
      <c r="I152" s="17">
        <v>-635.02</v>
      </c>
      <c r="J152" s="95">
        <v>3</v>
      </c>
      <c r="K152" s="114"/>
    </row>
    <row r="153" spans="1:11" ht="20.399999999999999" x14ac:dyDescent="0.25">
      <c r="A153" s="16" t="s">
        <v>1909</v>
      </c>
      <c r="B153" s="16" t="s">
        <v>2055</v>
      </c>
      <c r="C153" s="16" t="s">
        <v>2056</v>
      </c>
      <c r="D153" s="19">
        <v>45160</v>
      </c>
      <c r="E153" s="19"/>
      <c r="F153" s="16" t="s">
        <v>2057</v>
      </c>
      <c r="G153" s="16"/>
      <c r="H153" s="16" t="s">
        <v>1926</v>
      </c>
      <c r="I153" s="17">
        <v>230.35</v>
      </c>
      <c r="J153" s="95">
        <v>3</v>
      </c>
      <c r="K153" s="114"/>
    </row>
    <row r="154" spans="1:11" ht="20.399999999999999" x14ac:dyDescent="0.25">
      <c r="A154" s="16" t="s">
        <v>1909</v>
      </c>
      <c r="B154" s="340" t="s">
        <v>2254</v>
      </c>
      <c r="C154" s="341">
        <v>3806200001</v>
      </c>
      <c r="D154" s="19">
        <v>45225</v>
      </c>
      <c r="E154" s="19"/>
      <c r="F154" s="16" t="s">
        <v>2255</v>
      </c>
      <c r="G154" s="16" t="s">
        <v>2256</v>
      </c>
      <c r="H154" s="16" t="s">
        <v>2257</v>
      </c>
      <c r="I154" s="17">
        <v>254.88</v>
      </c>
      <c r="J154" s="95">
        <v>3</v>
      </c>
      <c r="K154" s="114"/>
    </row>
    <row r="155" spans="1:11" ht="51" x14ac:dyDescent="0.25">
      <c r="A155" s="16" t="s">
        <v>1909</v>
      </c>
      <c r="B155" s="16" t="s">
        <v>2058</v>
      </c>
      <c r="C155" s="16" t="s">
        <v>1987</v>
      </c>
      <c r="D155" s="19">
        <v>45020</v>
      </c>
      <c r="E155" s="19"/>
      <c r="F155" s="16" t="s">
        <v>2059</v>
      </c>
      <c r="G155" s="16"/>
      <c r="H155" s="16" t="s">
        <v>1953</v>
      </c>
      <c r="I155" s="17">
        <v>215.64</v>
      </c>
      <c r="J155" s="95">
        <v>4</v>
      </c>
      <c r="K155" s="114"/>
    </row>
    <row r="156" spans="1:11" ht="20.399999999999999" x14ac:dyDescent="0.25">
      <c r="A156" s="16" t="s">
        <v>1909</v>
      </c>
      <c r="B156" s="16" t="s">
        <v>2060</v>
      </c>
      <c r="C156" s="16" t="s">
        <v>2061</v>
      </c>
      <c r="D156" s="19">
        <v>45027</v>
      </c>
      <c r="E156" s="19"/>
      <c r="F156" s="16" t="s">
        <v>2062</v>
      </c>
      <c r="G156" s="16" t="s">
        <v>1945</v>
      </c>
      <c r="H156" s="16" t="s">
        <v>1946</v>
      </c>
      <c r="I156" s="17">
        <v>73.260000000000005</v>
      </c>
      <c r="J156" s="95">
        <v>4</v>
      </c>
      <c r="K156" s="114"/>
    </row>
    <row r="157" spans="1:11" ht="30.6" x14ac:dyDescent="0.25">
      <c r="A157" s="16" t="s">
        <v>1909</v>
      </c>
      <c r="B157" s="16" t="s">
        <v>2063</v>
      </c>
      <c r="C157" s="16" t="s">
        <v>2064</v>
      </c>
      <c r="D157" s="19">
        <v>45027</v>
      </c>
      <c r="E157" s="19"/>
      <c r="F157" s="16" t="s">
        <v>2065</v>
      </c>
      <c r="G157" s="16" t="s">
        <v>1945</v>
      </c>
      <c r="H157" s="16" t="s">
        <v>1946</v>
      </c>
      <c r="I157" s="17">
        <v>200</v>
      </c>
      <c r="J157" s="95">
        <v>4</v>
      </c>
      <c r="K157" s="114"/>
    </row>
    <row r="158" spans="1:11" ht="40.799999999999997" x14ac:dyDescent="0.25">
      <c r="A158" s="16" t="s">
        <v>1909</v>
      </c>
      <c r="B158" s="16" t="s">
        <v>2066</v>
      </c>
      <c r="C158" s="16" t="s">
        <v>2067</v>
      </c>
      <c r="D158" s="19">
        <v>45027</v>
      </c>
      <c r="E158" s="19"/>
      <c r="F158" s="16" t="s">
        <v>2068</v>
      </c>
      <c r="G158" s="16" t="s">
        <v>1945</v>
      </c>
      <c r="H158" s="16" t="s">
        <v>1946</v>
      </c>
      <c r="I158" s="17">
        <v>67.39</v>
      </c>
      <c r="J158" s="95">
        <v>4</v>
      </c>
      <c r="K158" s="114"/>
    </row>
    <row r="159" spans="1:11" ht="13.2" x14ac:dyDescent="0.25">
      <c r="A159" s="16" t="s">
        <v>1909</v>
      </c>
      <c r="B159" s="16" t="s">
        <v>2069</v>
      </c>
      <c r="C159" s="16" t="s">
        <v>2070</v>
      </c>
      <c r="D159" s="19">
        <v>45029</v>
      </c>
      <c r="E159" s="19"/>
      <c r="F159" s="16" t="s">
        <v>2071</v>
      </c>
      <c r="G159" s="16" t="s">
        <v>1940</v>
      </c>
      <c r="H159" s="16" t="s">
        <v>1941</v>
      </c>
      <c r="I159" s="17">
        <v>22</v>
      </c>
      <c r="J159" s="95">
        <v>4</v>
      </c>
      <c r="K159" s="114"/>
    </row>
    <row r="160" spans="1:11" ht="20.399999999999999" x14ac:dyDescent="0.25">
      <c r="A160" s="16" t="s">
        <v>1909</v>
      </c>
      <c r="B160" s="16" t="s">
        <v>2072</v>
      </c>
      <c r="C160" s="16" t="s">
        <v>2073</v>
      </c>
      <c r="D160" s="19">
        <v>45035</v>
      </c>
      <c r="E160" s="19"/>
      <c r="F160" s="16" t="s">
        <v>2074</v>
      </c>
      <c r="G160" s="16" t="s">
        <v>1945</v>
      </c>
      <c r="H160" s="16" t="s">
        <v>1946</v>
      </c>
      <c r="I160" s="17">
        <v>30</v>
      </c>
      <c r="J160" s="95">
        <v>4</v>
      </c>
      <c r="K160" s="114"/>
    </row>
    <row r="161" spans="1:11" ht="13.2" x14ac:dyDescent="0.25">
      <c r="A161" s="16" t="s">
        <v>1909</v>
      </c>
      <c r="B161" s="16" t="s">
        <v>2075</v>
      </c>
      <c r="C161" s="16" t="s">
        <v>1998</v>
      </c>
      <c r="D161" s="19">
        <v>45019</v>
      </c>
      <c r="E161" s="19"/>
      <c r="F161" s="16" t="s">
        <v>1934</v>
      </c>
      <c r="G161" s="16" t="s">
        <v>1935</v>
      </c>
      <c r="H161" s="16" t="s">
        <v>1936</v>
      </c>
      <c r="I161" s="17">
        <v>1.95</v>
      </c>
      <c r="J161" s="95">
        <v>4</v>
      </c>
      <c r="K161" s="114"/>
    </row>
    <row r="162" spans="1:11" ht="13.2" x14ac:dyDescent="0.25">
      <c r="A162" s="16" t="s">
        <v>1909</v>
      </c>
      <c r="B162" s="16" t="s">
        <v>2075</v>
      </c>
      <c r="C162" s="16" t="s">
        <v>1998</v>
      </c>
      <c r="D162" s="19">
        <v>45046</v>
      </c>
      <c r="E162" s="19"/>
      <c r="F162" s="16" t="s">
        <v>1957</v>
      </c>
      <c r="G162" s="16" t="s">
        <v>1935</v>
      </c>
      <c r="H162" s="16" t="s">
        <v>1936</v>
      </c>
      <c r="I162" s="17">
        <v>11</v>
      </c>
      <c r="J162" s="95">
        <v>4</v>
      </c>
      <c r="K162" s="114"/>
    </row>
    <row r="163" spans="1:11" ht="51" x14ac:dyDescent="0.25">
      <c r="A163" s="16" t="s">
        <v>1909</v>
      </c>
      <c r="B163" s="16" t="s">
        <v>2076</v>
      </c>
      <c r="C163" s="16" t="s">
        <v>1998</v>
      </c>
      <c r="D163" s="19">
        <v>45048</v>
      </c>
      <c r="E163" s="19"/>
      <c r="F163" s="16" t="s">
        <v>2077</v>
      </c>
      <c r="G163" s="16"/>
      <c r="H163" s="16" t="s">
        <v>1953</v>
      </c>
      <c r="I163" s="17">
        <v>215.64</v>
      </c>
      <c r="J163" s="95">
        <v>4</v>
      </c>
      <c r="K163" s="114"/>
    </row>
    <row r="164" spans="1:11" ht="30.6" x14ac:dyDescent="0.25">
      <c r="A164" s="16" t="s">
        <v>1909</v>
      </c>
      <c r="B164" s="16" t="s">
        <v>2078</v>
      </c>
      <c r="C164" s="16" t="s">
        <v>2079</v>
      </c>
      <c r="D164" s="19">
        <v>45048</v>
      </c>
      <c r="E164" s="19"/>
      <c r="F164" s="16" t="s">
        <v>2080</v>
      </c>
      <c r="G164" s="16" t="s">
        <v>1945</v>
      </c>
      <c r="H164" s="16" t="s">
        <v>1946</v>
      </c>
      <c r="I164" s="17">
        <v>200</v>
      </c>
      <c r="J164" s="95">
        <v>4</v>
      </c>
      <c r="K164" s="114"/>
    </row>
    <row r="165" spans="1:11" ht="20.399999999999999" x14ac:dyDescent="0.25">
      <c r="A165" s="16" t="s">
        <v>1909</v>
      </c>
      <c r="B165" s="16" t="s">
        <v>2081</v>
      </c>
      <c r="C165" s="16" t="s">
        <v>2082</v>
      </c>
      <c r="D165" s="19">
        <v>45048</v>
      </c>
      <c r="E165" s="19"/>
      <c r="F165" s="16" t="s">
        <v>2083</v>
      </c>
      <c r="G165" s="16" t="s">
        <v>1945</v>
      </c>
      <c r="H165" s="16" t="s">
        <v>1946</v>
      </c>
      <c r="I165" s="17">
        <v>73.260000000000005</v>
      </c>
      <c r="J165" s="95">
        <v>4</v>
      </c>
      <c r="K165" s="114"/>
    </row>
    <row r="166" spans="1:11" ht="13.2" x14ac:dyDescent="0.25">
      <c r="A166" s="16" t="s">
        <v>1909</v>
      </c>
      <c r="B166" s="16" t="s">
        <v>2084</v>
      </c>
      <c r="C166" s="16" t="s">
        <v>2085</v>
      </c>
      <c r="D166" s="19">
        <v>45056</v>
      </c>
      <c r="E166" s="19"/>
      <c r="F166" s="16" t="s">
        <v>2086</v>
      </c>
      <c r="G166" s="16" t="s">
        <v>1940</v>
      </c>
      <c r="H166" s="16" t="s">
        <v>1941</v>
      </c>
      <c r="I166" s="17">
        <v>22</v>
      </c>
      <c r="J166" s="95">
        <v>4</v>
      </c>
      <c r="K166" s="114"/>
    </row>
    <row r="167" spans="1:11" ht="20.399999999999999" x14ac:dyDescent="0.25">
      <c r="A167" s="16" t="s">
        <v>1909</v>
      </c>
      <c r="B167" s="16" t="s">
        <v>2087</v>
      </c>
      <c r="C167" s="16" t="s">
        <v>2088</v>
      </c>
      <c r="D167" s="19">
        <v>45062</v>
      </c>
      <c r="E167" s="19"/>
      <c r="F167" s="16" t="s">
        <v>2089</v>
      </c>
      <c r="G167" s="16" t="s">
        <v>1945</v>
      </c>
      <c r="H167" s="16" t="s">
        <v>1946</v>
      </c>
      <c r="I167" s="17">
        <v>30</v>
      </c>
      <c r="J167" s="95">
        <v>4</v>
      </c>
      <c r="K167" s="114"/>
    </row>
    <row r="168" spans="1:11" ht="13.2" x14ac:dyDescent="0.25">
      <c r="A168" s="16" t="s">
        <v>1909</v>
      </c>
      <c r="B168" s="16" t="s">
        <v>2090</v>
      </c>
      <c r="C168" s="16" t="s">
        <v>2091</v>
      </c>
      <c r="D168" s="19">
        <v>45049</v>
      </c>
      <c r="E168" s="19"/>
      <c r="F168" s="16" t="s">
        <v>1934</v>
      </c>
      <c r="G168" s="16" t="s">
        <v>1935</v>
      </c>
      <c r="H168" s="16" t="s">
        <v>1936</v>
      </c>
      <c r="I168" s="17">
        <v>1.8</v>
      </c>
      <c r="J168" s="95">
        <v>4</v>
      </c>
      <c r="K168" s="114"/>
    </row>
    <row r="169" spans="1:11" ht="13.2" x14ac:dyDescent="0.25">
      <c r="A169" s="16" t="s">
        <v>1909</v>
      </c>
      <c r="B169" s="16" t="s">
        <v>2090</v>
      </c>
      <c r="C169" s="16" t="s">
        <v>2091</v>
      </c>
      <c r="D169" s="19">
        <v>45077</v>
      </c>
      <c r="E169" s="19"/>
      <c r="F169" s="16" t="s">
        <v>1957</v>
      </c>
      <c r="G169" s="16" t="s">
        <v>1935</v>
      </c>
      <c r="H169" s="16" t="s">
        <v>1936</v>
      </c>
      <c r="I169" s="17">
        <v>13</v>
      </c>
      <c r="J169" s="95">
        <v>4</v>
      </c>
      <c r="K169" s="114"/>
    </row>
    <row r="170" spans="1:11" ht="13.2" x14ac:dyDescent="0.25">
      <c r="A170" s="16" t="s">
        <v>1909</v>
      </c>
      <c r="B170" s="16" t="s">
        <v>2092</v>
      </c>
      <c r="C170" s="16" t="s">
        <v>2093</v>
      </c>
      <c r="D170" s="19">
        <v>45048</v>
      </c>
      <c r="E170" s="19"/>
      <c r="F170" s="16" t="s">
        <v>2094</v>
      </c>
      <c r="G170" s="16" t="s">
        <v>1918</v>
      </c>
      <c r="H170" s="16" t="s">
        <v>1919</v>
      </c>
      <c r="I170" s="17">
        <v>554</v>
      </c>
      <c r="J170" s="95">
        <v>3</v>
      </c>
      <c r="K170" s="114"/>
    </row>
    <row r="171" spans="1:11" ht="20.399999999999999" x14ac:dyDescent="0.25">
      <c r="A171" s="16" t="s">
        <v>1909</v>
      </c>
      <c r="B171" s="16" t="s">
        <v>2095</v>
      </c>
      <c r="C171" s="16" t="s">
        <v>2091</v>
      </c>
      <c r="D171" s="19">
        <v>45075</v>
      </c>
      <c r="E171" s="19"/>
      <c r="F171" s="16" t="s">
        <v>2096</v>
      </c>
      <c r="G171" s="16"/>
      <c r="H171" s="16" t="s">
        <v>1919</v>
      </c>
      <c r="I171" s="17">
        <v>960</v>
      </c>
      <c r="J171" s="95">
        <v>3</v>
      </c>
      <c r="K171" s="114"/>
    </row>
    <row r="172" spans="1:11" ht="51" x14ac:dyDescent="0.25">
      <c r="A172" s="16" t="s">
        <v>1909</v>
      </c>
      <c r="B172" s="16" t="s">
        <v>2097</v>
      </c>
      <c r="C172" s="16" t="s">
        <v>2098</v>
      </c>
      <c r="D172" s="19"/>
      <c r="E172" s="19"/>
      <c r="F172" s="16" t="s">
        <v>2099</v>
      </c>
      <c r="G172" s="16"/>
      <c r="H172" s="16"/>
      <c r="I172" s="17">
        <v>0</v>
      </c>
      <c r="J172" s="95">
        <v>3</v>
      </c>
      <c r="K172" s="114"/>
    </row>
    <row r="173" spans="1:11" ht="20.399999999999999" x14ac:dyDescent="0.25">
      <c r="A173" s="16" t="s">
        <v>1909</v>
      </c>
      <c r="B173" s="16" t="s">
        <v>2100</v>
      </c>
      <c r="C173" s="16" t="s">
        <v>2101</v>
      </c>
      <c r="D173" s="19">
        <v>45069</v>
      </c>
      <c r="E173" s="19"/>
      <c r="F173" s="16" t="s">
        <v>2102</v>
      </c>
      <c r="G173" s="16" t="s">
        <v>2103</v>
      </c>
      <c r="H173" s="16" t="s">
        <v>2104</v>
      </c>
      <c r="I173" s="17">
        <v>800</v>
      </c>
      <c r="J173" s="95">
        <v>5</v>
      </c>
      <c r="K173" s="114"/>
    </row>
    <row r="174" spans="1:11" ht="13.2" x14ac:dyDescent="0.25">
      <c r="A174" s="16" t="s">
        <v>1909</v>
      </c>
      <c r="B174" s="16" t="s">
        <v>2105</v>
      </c>
      <c r="C174" s="16" t="s">
        <v>2106</v>
      </c>
      <c r="D174" s="19">
        <v>45078</v>
      </c>
      <c r="E174" s="19"/>
      <c r="F174" s="16" t="s">
        <v>2107</v>
      </c>
      <c r="G174" s="16" t="s">
        <v>1918</v>
      </c>
      <c r="H174" s="16" t="s">
        <v>1919</v>
      </c>
      <c r="I174" s="17">
        <v>554</v>
      </c>
      <c r="J174" s="95">
        <v>3</v>
      </c>
      <c r="K174" s="114"/>
    </row>
    <row r="175" spans="1:11" ht="122.4" x14ac:dyDescent="0.25">
      <c r="A175" s="16" t="s">
        <v>1909</v>
      </c>
      <c r="B175" s="16"/>
      <c r="C175" s="16"/>
      <c r="D175" s="19"/>
      <c r="E175" s="19"/>
      <c r="F175" s="16" t="s">
        <v>2108</v>
      </c>
      <c r="G175" s="16"/>
      <c r="H175" s="16"/>
      <c r="I175" s="17"/>
      <c r="J175" s="95"/>
      <c r="K175" s="114"/>
    </row>
    <row r="176" spans="1:11" ht="20.399999999999999" x14ac:dyDescent="0.25">
      <c r="A176" s="16" t="s">
        <v>1909</v>
      </c>
      <c r="B176" s="16" t="s">
        <v>1986</v>
      </c>
      <c r="C176" s="16" t="s">
        <v>1987</v>
      </c>
      <c r="D176" s="19">
        <v>45016</v>
      </c>
      <c r="E176" s="19"/>
      <c r="F176" s="16" t="s">
        <v>2109</v>
      </c>
      <c r="G176" s="16"/>
      <c r="H176" s="16" t="s">
        <v>1919</v>
      </c>
      <c r="I176" s="17">
        <v>520</v>
      </c>
      <c r="J176" s="95">
        <v>3</v>
      </c>
      <c r="K176" s="114"/>
    </row>
    <row r="177" spans="1:11" ht="30.6" x14ac:dyDescent="0.25">
      <c r="A177" s="16" t="s">
        <v>1909</v>
      </c>
      <c r="B177" s="16" t="s">
        <v>2110</v>
      </c>
      <c r="C177" s="16" t="s">
        <v>2111</v>
      </c>
      <c r="D177" s="19">
        <v>45016</v>
      </c>
      <c r="E177" s="19"/>
      <c r="F177" s="16" t="s">
        <v>2112</v>
      </c>
      <c r="G177" s="16" t="s">
        <v>2113</v>
      </c>
      <c r="H177" s="16" t="s">
        <v>2114</v>
      </c>
      <c r="I177" s="17">
        <v>0</v>
      </c>
      <c r="J177" s="95">
        <v>3</v>
      </c>
      <c r="K177" s="114"/>
    </row>
    <row r="178" spans="1:11" ht="30.6" x14ac:dyDescent="0.25">
      <c r="A178" s="16" t="s">
        <v>1909</v>
      </c>
      <c r="B178" s="16" t="s">
        <v>2115</v>
      </c>
      <c r="C178" s="16" t="s">
        <v>2116</v>
      </c>
      <c r="D178" s="19">
        <v>45194</v>
      </c>
      <c r="E178" s="19"/>
      <c r="F178" s="16" t="s">
        <v>2117</v>
      </c>
      <c r="G178" s="16"/>
      <c r="H178" s="16"/>
      <c r="I178" s="17">
        <v>100</v>
      </c>
      <c r="J178" s="95">
        <v>3</v>
      </c>
      <c r="K178" s="114"/>
    </row>
    <row r="179" spans="1:11" ht="20.399999999999999" x14ac:dyDescent="0.25">
      <c r="A179" s="16" t="s">
        <v>1909</v>
      </c>
      <c r="B179" s="16" t="s">
        <v>2118</v>
      </c>
      <c r="C179" s="16" t="s">
        <v>2119</v>
      </c>
      <c r="D179" s="19">
        <v>45082</v>
      </c>
      <c r="E179" s="19"/>
      <c r="F179" s="16" t="s">
        <v>2120</v>
      </c>
      <c r="G179" s="16"/>
      <c r="H179" s="16" t="s">
        <v>2121</v>
      </c>
      <c r="I179" s="17">
        <v>1092</v>
      </c>
      <c r="J179" s="95">
        <v>3</v>
      </c>
      <c r="K179" s="114"/>
    </row>
    <row r="180" spans="1:11" ht="20.399999999999999" x14ac:dyDescent="0.25">
      <c r="A180" s="16" t="s">
        <v>1909</v>
      </c>
      <c r="B180" s="16" t="s">
        <v>2122</v>
      </c>
      <c r="C180" s="16" t="s">
        <v>2123</v>
      </c>
      <c r="D180" s="19">
        <v>45084</v>
      </c>
      <c r="E180" s="19"/>
      <c r="F180" s="16" t="s">
        <v>2124</v>
      </c>
      <c r="G180" s="16" t="s">
        <v>1945</v>
      </c>
      <c r="H180" s="16" t="s">
        <v>1946</v>
      </c>
      <c r="I180" s="17">
        <v>43.99</v>
      </c>
      <c r="J180" s="95">
        <v>4</v>
      </c>
      <c r="K180" s="114"/>
    </row>
    <row r="181" spans="1:11" ht="30.6" x14ac:dyDescent="0.25">
      <c r="A181" s="16" t="s">
        <v>1909</v>
      </c>
      <c r="B181" s="16" t="s">
        <v>2125</v>
      </c>
      <c r="C181" s="16" t="s">
        <v>2126</v>
      </c>
      <c r="D181" s="19">
        <v>45084</v>
      </c>
      <c r="E181" s="19"/>
      <c r="F181" s="16" t="s">
        <v>2127</v>
      </c>
      <c r="G181" s="16" t="s">
        <v>1945</v>
      </c>
      <c r="H181" s="16" t="s">
        <v>1946</v>
      </c>
      <c r="I181" s="17">
        <v>146.03</v>
      </c>
      <c r="J181" s="95">
        <v>4</v>
      </c>
      <c r="K181" s="114"/>
    </row>
    <row r="182" spans="1:11" ht="51" x14ac:dyDescent="0.25">
      <c r="A182" s="16" t="s">
        <v>1909</v>
      </c>
      <c r="B182" s="16" t="s">
        <v>2128</v>
      </c>
      <c r="C182" s="16" t="s">
        <v>2091</v>
      </c>
      <c r="D182" s="19">
        <v>45086</v>
      </c>
      <c r="E182" s="19"/>
      <c r="F182" s="16" t="s">
        <v>2129</v>
      </c>
      <c r="G182" s="16"/>
      <c r="H182" s="16" t="s">
        <v>1953</v>
      </c>
      <c r="I182" s="17">
        <v>215.64</v>
      </c>
      <c r="J182" s="95">
        <v>4</v>
      </c>
      <c r="K182" s="114"/>
    </row>
    <row r="183" spans="1:11" ht="20.399999999999999" x14ac:dyDescent="0.25">
      <c r="A183" s="16" t="s">
        <v>1909</v>
      </c>
      <c r="B183" s="16" t="s">
        <v>2130</v>
      </c>
      <c r="C183" s="16" t="s">
        <v>2131</v>
      </c>
      <c r="D183" s="19">
        <v>45089</v>
      </c>
      <c r="E183" s="19"/>
      <c r="F183" s="16" t="s">
        <v>2132</v>
      </c>
      <c r="G183" s="16" t="s">
        <v>1945</v>
      </c>
      <c r="H183" s="16" t="s">
        <v>1946</v>
      </c>
      <c r="I183" s="17">
        <v>30</v>
      </c>
      <c r="J183" s="95">
        <v>4</v>
      </c>
      <c r="K183" s="114"/>
    </row>
    <row r="184" spans="1:11" ht="13.2" x14ac:dyDescent="0.25">
      <c r="A184" s="16" t="s">
        <v>1909</v>
      </c>
      <c r="B184" s="16" t="s">
        <v>2133</v>
      </c>
      <c r="C184" s="16" t="s">
        <v>2134</v>
      </c>
      <c r="D184" s="19">
        <v>45089</v>
      </c>
      <c r="E184" s="19"/>
      <c r="F184" s="16" t="s">
        <v>2135</v>
      </c>
      <c r="G184" s="16" t="s">
        <v>1940</v>
      </c>
      <c r="H184" s="16" t="s">
        <v>1941</v>
      </c>
      <c r="I184" s="17">
        <v>22</v>
      </c>
      <c r="J184" s="95">
        <v>4</v>
      </c>
      <c r="K184" s="114"/>
    </row>
    <row r="185" spans="1:11" ht="13.2" x14ac:dyDescent="0.25">
      <c r="A185" s="16" t="s">
        <v>1909</v>
      </c>
      <c r="B185" s="16" t="s">
        <v>2136</v>
      </c>
      <c r="C185" s="16" t="s">
        <v>2137</v>
      </c>
      <c r="D185" s="19">
        <v>45078</v>
      </c>
      <c r="E185" s="19"/>
      <c r="F185" s="16" t="s">
        <v>1934</v>
      </c>
      <c r="G185" s="16" t="s">
        <v>1935</v>
      </c>
      <c r="H185" s="16" t="s">
        <v>1936</v>
      </c>
      <c r="I185" s="17">
        <v>2.1</v>
      </c>
      <c r="J185" s="95">
        <v>4</v>
      </c>
      <c r="K185" s="114"/>
    </row>
    <row r="186" spans="1:11" ht="13.2" x14ac:dyDescent="0.25">
      <c r="A186" s="16" t="s">
        <v>1909</v>
      </c>
      <c r="B186" s="16" t="s">
        <v>2136</v>
      </c>
      <c r="C186" s="16" t="s">
        <v>2137</v>
      </c>
      <c r="D186" s="19">
        <v>45107</v>
      </c>
      <c r="E186" s="19"/>
      <c r="F186" s="16" t="s">
        <v>1957</v>
      </c>
      <c r="G186" s="16" t="s">
        <v>1935</v>
      </c>
      <c r="H186" s="16" t="s">
        <v>1936</v>
      </c>
      <c r="I186" s="17">
        <v>11</v>
      </c>
      <c r="J186" s="95">
        <v>4</v>
      </c>
      <c r="K186" s="114"/>
    </row>
    <row r="187" spans="1:11" ht="13.2" x14ac:dyDescent="0.25">
      <c r="A187" s="16" t="s">
        <v>1909</v>
      </c>
      <c r="B187" s="16" t="s">
        <v>2138</v>
      </c>
      <c r="C187" s="16" t="s">
        <v>2119</v>
      </c>
      <c r="D187" s="19">
        <v>45111</v>
      </c>
      <c r="E187" s="19"/>
      <c r="F187" s="16" t="s">
        <v>2139</v>
      </c>
      <c r="G187" s="16" t="s">
        <v>1918</v>
      </c>
      <c r="H187" s="16" t="s">
        <v>1919</v>
      </c>
      <c r="I187" s="17">
        <v>554</v>
      </c>
      <c r="J187" s="95">
        <v>3</v>
      </c>
      <c r="K187" s="114"/>
    </row>
    <row r="188" spans="1:11" ht="20.399999999999999" x14ac:dyDescent="0.25">
      <c r="A188" s="16" t="s">
        <v>1909</v>
      </c>
      <c r="B188" s="16" t="s">
        <v>2140</v>
      </c>
      <c r="C188" s="16" t="s">
        <v>2141</v>
      </c>
      <c r="D188" s="19">
        <v>45113</v>
      </c>
      <c r="E188" s="19"/>
      <c r="F188" s="16" t="s">
        <v>2142</v>
      </c>
      <c r="G188" s="16" t="s">
        <v>2143</v>
      </c>
      <c r="H188" s="16" t="s">
        <v>2144</v>
      </c>
      <c r="I188" s="17">
        <v>250</v>
      </c>
      <c r="J188" s="95">
        <v>3</v>
      </c>
      <c r="K188" s="114"/>
    </row>
    <row r="189" spans="1:11" ht="112.2" x14ac:dyDescent="0.25">
      <c r="A189" s="16" t="s">
        <v>1909</v>
      </c>
      <c r="B189" s="16"/>
      <c r="C189" s="16"/>
      <c r="D189" s="19"/>
      <c r="E189" s="19"/>
      <c r="F189" s="16" t="s">
        <v>2145</v>
      </c>
      <c r="G189" s="16"/>
      <c r="H189" s="16"/>
      <c r="I189" s="17"/>
      <c r="J189" s="95"/>
      <c r="K189" s="114"/>
    </row>
    <row r="190" spans="1:11" ht="20.399999999999999" x14ac:dyDescent="0.25">
      <c r="A190" s="16" t="s">
        <v>1909</v>
      </c>
      <c r="B190" s="16" t="s">
        <v>2146</v>
      </c>
      <c r="C190" s="16" t="s">
        <v>2147</v>
      </c>
      <c r="D190" s="19">
        <v>45132</v>
      </c>
      <c r="E190" s="19"/>
      <c r="F190" s="16" t="s">
        <v>2148</v>
      </c>
      <c r="G190" s="16" t="s">
        <v>2149</v>
      </c>
      <c r="H190" s="16" t="s">
        <v>2150</v>
      </c>
      <c r="I190" s="17">
        <v>3690</v>
      </c>
      <c r="J190" s="95">
        <v>3</v>
      </c>
      <c r="K190" s="114"/>
    </row>
    <row r="191" spans="1:11" ht="20.399999999999999" x14ac:dyDescent="0.25">
      <c r="A191" s="16" t="s">
        <v>1909</v>
      </c>
      <c r="B191" s="16" t="s">
        <v>2151</v>
      </c>
      <c r="C191" s="16" t="s">
        <v>2152</v>
      </c>
      <c r="D191" s="19">
        <v>45134</v>
      </c>
      <c r="E191" s="19"/>
      <c r="F191" s="16" t="s">
        <v>2153</v>
      </c>
      <c r="G191" s="16" t="s">
        <v>2113</v>
      </c>
      <c r="H191" s="16" t="s">
        <v>2114</v>
      </c>
      <c r="I191" s="17">
        <v>385</v>
      </c>
      <c r="J191" s="95">
        <v>3</v>
      </c>
      <c r="K191" s="114"/>
    </row>
    <row r="192" spans="1:11" ht="13.2" x14ac:dyDescent="0.25">
      <c r="A192" s="16" t="s">
        <v>1909</v>
      </c>
      <c r="B192" s="16" t="s">
        <v>2029</v>
      </c>
      <c r="C192" s="16" t="s">
        <v>2030</v>
      </c>
      <c r="D192" s="19">
        <v>45134</v>
      </c>
      <c r="E192" s="19"/>
      <c r="F192" s="16" t="s">
        <v>2154</v>
      </c>
      <c r="G192" s="16"/>
      <c r="H192" s="16" t="s">
        <v>2155</v>
      </c>
      <c r="I192" s="17">
        <v>3155</v>
      </c>
      <c r="J192" s="95">
        <v>3</v>
      </c>
      <c r="K192" s="114"/>
    </row>
    <row r="193" spans="1:11" ht="13.2" x14ac:dyDescent="0.25">
      <c r="A193" s="16" t="s">
        <v>1909</v>
      </c>
      <c r="B193" s="16" t="s">
        <v>2156</v>
      </c>
      <c r="C193" s="16" t="s">
        <v>2157</v>
      </c>
      <c r="D193" s="19">
        <v>45161</v>
      </c>
      <c r="E193" s="19"/>
      <c r="F193" s="16" t="s">
        <v>2154</v>
      </c>
      <c r="G193" s="16"/>
      <c r="H193" s="16" t="s">
        <v>2155</v>
      </c>
      <c r="I193" s="17">
        <v>480</v>
      </c>
      <c r="J193" s="95">
        <v>3</v>
      </c>
      <c r="K193" s="114"/>
    </row>
    <row r="194" spans="1:11" ht="40.799999999999997" x14ac:dyDescent="0.25">
      <c r="A194" s="16" t="s">
        <v>1909</v>
      </c>
      <c r="B194" s="16" t="s">
        <v>2158</v>
      </c>
      <c r="C194" s="16" t="s">
        <v>2159</v>
      </c>
      <c r="D194" s="19">
        <v>45186</v>
      </c>
      <c r="E194" s="19"/>
      <c r="F194" s="16" t="s">
        <v>2160</v>
      </c>
      <c r="G194" s="16"/>
      <c r="H194" s="16" t="s">
        <v>2161</v>
      </c>
      <c r="I194" s="17">
        <v>0</v>
      </c>
      <c r="J194" s="95">
        <v>3</v>
      </c>
      <c r="K194" s="114"/>
    </row>
    <row r="195" spans="1:11" ht="40.799999999999997" x14ac:dyDescent="0.25">
      <c r="A195" s="16" t="s">
        <v>1909</v>
      </c>
      <c r="B195" s="16" t="s">
        <v>2162</v>
      </c>
      <c r="C195" s="16" t="s">
        <v>2163</v>
      </c>
      <c r="D195" s="19">
        <v>45186</v>
      </c>
      <c r="E195" s="19"/>
      <c r="F195" s="16" t="s">
        <v>2164</v>
      </c>
      <c r="G195" s="16" t="s">
        <v>2165</v>
      </c>
      <c r="H195" s="16" t="s">
        <v>2166</v>
      </c>
      <c r="I195" s="17">
        <v>0</v>
      </c>
      <c r="J195" s="95">
        <v>3</v>
      </c>
      <c r="K195" s="114"/>
    </row>
    <row r="196" spans="1:11" ht="40.799999999999997" x14ac:dyDescent="0.25">
      <c r="A196" s="16" t="s">
        <v>1909</v>
      </c>
      <c r="B196" s="16" t="s">
        <v>2167</v>
      </c>
      <c r="C196" s="16" t="s">
        <v>2168</v>
      </c>
      <c r="D196" s="19">
        <v>45186</v>
      </c>
      <c r="E196" s="19"/>
      <c r="F196" s="16" t="s">
        <v>2169</v>
      </c>
      <c r="G196" s="16"/>
      <c r="H196" s="16" t="s">
        <v>2170</v>
      </c>
      <c r="I196" s="17">
        <v>0</v>
      </c>
      <c r="J196" s="95">
        <v>3</v>
      </c>
      <c r="K196" s="114"/>
    </row>
    <row r="197" spans="1:11" ht="40.799999999999997" x14ac:dyDescent="0.25">
      <c r="A197" s="16" t="s">
        <v>1909</v>
      </c>
      <c r="B197" s="16" t="s">
        <v>2171</v>
      </c>
      <c r="C197" s="16" t="s">
        <v>2172</v>
      </c>
      <c r="D197" s="19">
        <v>45186</v>
      </c>
      <c r="E197" s="19"/>
      <c r="F197" s="16" t="s">
        <v>2173</v>
      </c>
      <c r="G197" s="16"/>
      <c r="H197" s="16"/>
      <c r="I197" s="17">
        <v>0</v>
      </c>
      <c r="J197" s="95">
        <v>3</v>
      </c>
      <c r="K197" s="114"/>
    </row>
    <row r="198" spans="1:11" ht="20.399999999999999" x14ac:dyDescent="0.25">
      <c r="A198" s="16" t="s">
        <v>1909</v>
      </c>
      <c r="B198" s="16" t="s">
        <v>2174</v>
      </c>
      <c r="C198" s="16" t="s">
        <v>2175</v>
      </c>
      <c r="D198" s="19">
        <v>45186</v>
      </c>
      <c r="E198" s="19"/>
      <c r="F198" s="16" t="s">
        <v>2176</v>
      </c>
      <c r="G198" s="16"/>
      <c r="H198" s="16"/>
      <c r="I198" s="17">
        <v>-11.8</v>
      </c>
      <c r="J198" s="95">
        <v>3</v>
      </c>
      <c r="K198" s="114"/>
    </row>
    <row r="199" spans="1:11" ht="20.399999999999999" x14ac:dyDescent="0.25">
      <c r="A199" s="16" t="s">
        <v>1909</v>
      </c>
      <c r="B199" s="16" t="s">
        <v>2177</v>
      </c>
      <c r="C199" s="16" t="s">
        <v>2178</v>
      </c>
      <c r="D199" s="19">
        <v>45153</v>
      </c>
      <c r="E199" s="19"/>
      <c r="F199" s="16" t="s">
        <v>2179</v>
      </c>
      <c r="G199" s="16" t="s">
        <v>2180</v>
      </c>
      <c r="H199" s="16" t="s">
        <v>2181</v>
      </c>
      <c r="I199" s="17">
        <v>680</v>
      </c>
      <c r="J199" s="95">
        <v>3</v>
      </c>
      <c r="K199" s="114"/>
    </row>
    <row r="200" spans="1:11" ht="51" x14ac:dyDescent="0.25">
      <c r="A200" s="16" t="s">
        <v>1909</v>
      </c>
      <c r="B200" s="16" t="s">
        <v>2182</v>
      </c>
      <c r="C200" s="16" t="s">
        <v>2137</v>
      </c>
      <c r="D200" s="19">
        <v>45111</v>
      </c>
      <c r="E200" s="19"/>
      <c r="F200" s="16" t="s">
        <v>2183</v>
      </c>
      <c r="G200" s="16"/>
      <c r="H200" s="16" t="s">
        <v>1953</v>
      </c>
      <c r="I200" s="17">
        <v>215.64</v>
      </c>
      <c r="J200" s="95">
        <v>4</v>
      </c>
      <c r="K200" s="114"/>
    </row>
    <row r="201" spans="1:11" ht="20.399999999999999" x14ac:dyDescent="0.25">
      <c r="A201" s="16" t="s">
        <v>1909</v>
      </c>
      <c r="B201" s="16" t="s">
        <v>2184</v>
      </c>
      <c r="C201" s="16" t="s">
        <v>2185</v>
      </c>
      <c r="D201" s="19">
        <v>45113</v>
      </c>
      <c r="E201" s="19"/>
      <c r="F201" s="16" t="s">
        <v>2186</v>
      </c>
      <c r="G201" s="16" t="s">
        <v>1945</v>
      </c>
      <c r="H201" s="16" t="s">
        <v>1946</v>
      </c>
      <c r="I201" s="17">
        <v>43.99</v>
      </c>
      <c r="J201" s="95">
        <v>4</v>
      </c>
      <c r="K201" s="114"/>
    </row>
    <row r="202" spans="1:11" ht="20.399999999999999" x14ac:dyDescent="0.25">
      <c r="A202" s="16" t="s">
        <v>1909</v>
      </c>
      <c r="B202" s="16" t="s">
        <v>2187</v>
      </c>
      <c r="C202" s="16" t="s">
        <v>2188</v>
      </c>
      <c r="D202" s="19">
        <v>45146</v>
      </c>
      <c r="E202" s="19"/>
      <c r="F202" s="16" t="s">
        <v>2189</v>
      </c>
      <c r="G202" s="16" t="s">
        <v>1945</v>
      </c>
      <c r="H202" s="16" t="s">
        <v>1946</v>
      </c>
      <c r="I202" s="17">
        <v>-9.94</v>
      </c>
      <c r="J202" s="95">
        <v>4</v>
      </c>
      <c r="K202" s="114"/>
    </row>
    <row r="203" spans="1:11" ht="30.6" x14ac:dyDescent="0.25">
      <c r="A203" s="16" t="s">
        <v>1909</v>
      </c>
      <c r="B203" s="16" t="s">
        <v>2190</v>
      </c>
      <c r="C203" s="16" t="s">
        <v>2191</v>
      </c>
      <c r="D203" s="19">
        <v>45113</v>
      </c>
      <c r="E203" s="19"/>
      <c r="F203" s="16" t="s">
        <v>2192</v>
      </c>
      <c r="G203" s="16" t="s">
        <v>1945</v>
      </c>
      <c r="H203" s="16" t="s">
        <v>1946</v>
      </c>
      <c r="I203" s="17">
        <v>146.03</v>
      </c>
      <c r="J203" s="95">
        <v>4</v>
      </c>
      <c r="K203" s="114"/>
    </row>
    <row r="204" spans="1:11" ht="20.399999999999999" x14ac:dyDescent="0.25">
      <c r="A204" s="16" t="s">
        <v>1909</v>
      </c>
      <c r="B204" s="16" t="s">
        <v>2193</v>
      </c>
      <c r="C204" s="16" t="s">
        <v>2194</v>
      </c>
      <c r="D204" s="19">
        <v>45113</v>
      </c>
      <c r="E204" s="19"/>
      <c r="F204" s="16" t="s">
        <v>2195</v>
      </c>
      <c r="G204" s="16" t="s">
        <v>2196</v>
      </c>
      <c r="H204" s="16" t="s">
        <v>2197</v>
      </c>
      <c r="I204" s="17">
        <v>120</v>
      </c>
      <c r="J204" s="95">
        <v>4</v>
      </c>
      <c r="K204" s="114"/>
    </row>
    <row r="205" spans="1:11" ht="20.399999999999999" x14ac:dyDescent="0.25">
      <c r="A205" s="16" t="s">
        <v>1909</v>
      </c>
      <c r="B205" s="16" t="s">
        <v>2198</v>
      </c>
      <c r="C205" s="16" t="s">
        <v>2199</v>
      </c>
      <c r="D205" s="19">
        <v>45124</v>
      </c>
      <c r="E205" s="19"/>
      <c r="F205" s="16" t="s">
        <v>2200</v>
      </c>
      <c r="G205" s="16" t="s">
        <v>1945</v>
      </c>
      <c r="H205" s="16" t="s">
        <v>1946</v>
      </c>
      <c r="I205" s="17">
        <v>30</v>
      </c>
      <c r="J205" s="95">
        <v>4</v>
      </c>
      <c r="K205" s="114"/>
    </row>
    <row r="206" spans="1:11" ht="13.2" x14ac:dyDescent="0.25">
      <c r="A206" s="16" t="s">
        <v>1909</v>
      </c>
      <c r="B206" s="16" t="s">
        <v>2201</v>
      </c>
      <c r="C206" s="16" t="s">
        <v>2202</v>
      </c>
      <c r="D206" s="19">
        <v>45124</v>
      </c>
      <c r="E206" s="19"/>
      <c r="F206" s="16" t="s">
        <v>2203</v>
      </c>
      <c r="G206" s="16" t="s">
        <v>1940</v>
      </c>
      <c r="H206" s="16" t="s">
        <v>1941</v>
      </c>
      <c r="I206" s="17">
        <v>22</v>
      </c>
      <c r="J206" s="95">
        <v>4</v>
      </c>
      <c r="K206" s="114"/>
    </row>
    <row r="207" spans="1:11" ht="13.2" x14ac:dyDescent="0.25">
      <c r="A207" s="16" t="s">
        <v>1909</v>
      </c>
      <c r="B207" s="16" t="s">
        <v>2204</v>
      </c>
      <c r="C207" s="16" t="s">
        <v>2030</v>
      </c>
      <c r="D207" s="19">
        <v>45110</v>
      </c>
      <c r="E207" s="19"/>
      <c r="F207" s="16" t="s">
        <v>1934</v>
      </c>
      <c r="G207" s="16" t="s">
        <v>1935</v>
      </c>
      <c r="H207" s="16" t="s">
        <v>1936</v>
      </c>
      <c r="I207" s="17">
        <v>1.5</v>
      </c>
      <c r="J207" s="95">
        <v>4</v>
      </c>
      <c r="K207" s="114"/>
    </row>
    <row r="208" spans="1:11" ht="13.2" x14ac:dyDescent="0.25">
      <c r="A208" s="16" t="s">
        <v>1909</v>
      </c>
      <c r="B208" s="16" t="s">
        <v>2204</v>
      </c>
      <c r="C208" s="16" t="s">
        <v>2030</v>
      </c>
      <c r="D208" s="19">
        <v>45128</v>
      </c>
      <c r="E208" s="19"/>
      <c r="F208" s="16" t="s">
        <v>1988</v>
      </c>
      <c r="G208" s="16" t="s">
        <v>1935</v>
      </c>
      <c r="H208" s="16" t="s">
        <v>1936</v>
      </c>
      <c r="I208" s="17">
        <v>10.1</v>
      </c>
      <c r="J208" s="95">
        <v>4</v>
      </c>
      <c r="K208" s="114"/>
    </row>
    <row r="209" spans="1:11" ht="13.2" x14ac:dyDescent="0.25">
      <c r="A209" s="16" t="s">
        <v>1909</v>
      </c>
      <c r="B209" s="16" t="s">
        <v>2204</v>
      </c>
      <c r="C209" s="16" t="s">
        <v>2030</v>
      </c>
      <c r="D209" s="19">
        <v>45138</v>
      </c>
      <c r="E209" s="19"/>
      <c r="F209" s="16" t="s">
        <v>1957</v>
      </c>
      <c r="G209" s="16" t="s">
        <v>1935</v>
      </c>
      <c r="H209" s="16" t="s">
        <v>1936</v>
      </c>
      <c r="I209" s="17">
        <v>15</v>
      </c>
      <c r="J209" s="95">
        <v>4</v>
      </c>
      <c r="K209" s="114"/>
    </row>
    <row r="210" spans="1:11" ht="20.399999999999999" x14ac:dyDescent="0.25">
      <c r="A210" s="16" t="s">
        <v>1909</v>
      </c>
      <c r="B210" s="16" t="s">
        <v>2205</v>
      </c>
      <c r="C210" s="16" t="s">
        <v>2206</v>
      </c>
      <c r="D210" s="19">
        <v>45139</v>
      </c>
      <c r="E210" s="19"/>
      <c r="F210" s="16" t="s">
        <v>2207</v>
      </c>
      <c r="G210" s="16" t="s">
        <v>2103</v>
      </c>
      <c r="H210" s="16" t="s">
        <v>2104</v>
      </c>
      <c r="I210" s="17">
        <v>320</v>
      </c>
      <c r="J210" s="95">
        <v>5</v>
      </c>
      <c r="K210" s="114"/>
    </row>
    <row r="211" spans="1:11" ht="30.6" x14ac:dyDescent="0.25">
      <c r="A211" s="16" t="s">
        <v>1909</v>
      </c>
      <c r="B211" s="16" t="s">
        <v>2208</v>
      </c>
      <c r="C211" s="16" t="s">
        <v>2209</v>
      </c>
      <c r="D211" s="19">
        <v>45145</v>
      </c>
      <c r="E211" s="19"/>
      <c r="F211" s="16" t="s">
        <v>2210</v>
      </c>
      <c r="G211" s="16" t="s">
        <v>1945</v>
      </c>
      <c r="H211" s="16" t="s">
        <v>1946</v>
      </c>
      <c r="I211" s="17">
        <v>146.03</v>
      </c>
      <c r="J211" s="95">
        <v>4</v>
      </c>
      <c r="K211" s="114"/>
    </row>
    <row r="212" spans="1:11" ht="20.399999999999999" x14ac:dyDescent="0.25">
      <c r="A212" s="16" t="s">
        <v>1909</v>
      </c>
      <c r="B212" s="16" t="s">
        <v>2211</v>
      </c>
      <c r="C212" s="16" t="s">
        <v>2212</v>
      </c>
      <c r="D212" s="19">
        <v>45145</v>
      </c>
      <c r="E212" s="19"/>
      <c r="F212" s="16" t="s">
        <v>2213</v>
      </c>
      <c r="G212" s="16" t="s">
        <v>1945</v>
      </c>
      <c r="H212" s="16" t="s">
        <v>1946</v>
      </c>
      <c r="I212" s="17">
        <v>43.99</v>
      </c>
      <c r="J212" s="95">
        <v>4</v>
      </c>
      <c r="K212" s="114"/>
    </row>
    <row r="213" spans="1:11" ht="20.399999999999999" x14ac:dyDescent="0.25">
      <c r="A213" s="16" t="s">
        <v>1909</v>
      </c>
      <c r="B213" s="16" t="s">
        <v>2214</v>
      </c>
      <c r="C213" s="16" t="s">
        <v>2215</v>
      </c>
      <c r="D213" s="19">
        <v>45152</v>
      </c>
      <c r="E213" s="19"/>
      <c r="F213" s="16" t="s">
        <v>2216</v>
      </c>
      <c r="G213" s="16" t="s">
        <v>1945</v>
      </c>
      <c r="H213" s="16" t="s">
        <v>1946</v>
      </c>
      <c r="I213" s="17">
        <v>30</v>
      </c>
      <c r="J213" s="95">
        <v>4</v>
      </c>
      <c r="K213" s="114"/>
    </row>
    <row r="214" spans="1:11" ht="51" x14ac:dyDescent="0.25">
      <c r="A214" s="16" t="s">
        <v>1909</v>
      </c>
      <c r="B214" s="16" t="s">
        <v>2217</v>
      </c>
      <c r="C214" s="16" t="s">
        <v>2030</v>
      </c>
      <c r="D214" s="19">
        <v>45147</v>
      </c>
      <c r="E214" s="19"/>
      <c r="F214" s="16" t="s">
        <v>2218</v>
      </c>
      <c r="G214" s="16"/>
      <c r="H214" s="16" t="s">
        <v>1953</v>
      </c>
      <c r="I214" s="17">
        <v>215.64</v>
      </c>
      <c r="J214" s="95">
        <v>4</v>
      </c>
      <c r="K214" s="114"/>
    </row>
    <row r="215" spans="1:11" ht="13.2" x14ac:dyDescent="0.25">
      <c r="A215" s="16" t="s">
        <v>1909</v>
      </c>
      <c r="B215" s="16" t="s">
        <v>2156</v>
      </c>
      <c r="C215" s="16" t="s">
        <v>2157</v>
      </c>
      <c r="D215" s="19">
        <v>45139</v>
      </c>
      <c r="E215" s="19"/>
      <c r="F215" s="16" t="s">
        <v>1934</v>
      </c>
      <c r="G215" s="16" t="s">
        <v>1935</v>
      </c>
      <c r="H215" s="16" t="s">
        <v>1936</v>
      </c>
      <c r="I215" s="17">
        <v>4.2</v>
      </c>
      <c r="J215" s="95">
        <v>4</v>
      </c>
      <c r="K215" s="114"/>
    </row>
    <row r="216" spans="1:11" ht="13.2" x14ac:dyDescent="0.25">
      <c r="A216" s="16" t="s">
        <v>1909</v>
      </c>
      <c r="B216" s="16" t="s">
        <v>2156</v>
      </c>
      <c r="C216" s="16" t="s">
        <v>2157</v>
      </c>
      <c r="D216" s="19">
        <v>45169</v>
      </c>
      <c r="E216" s="19"/>
      <c r="F216" s="16" t="s">
        <v>1957</v>
      </c>
      <c r="G216" s="16" t="s">
        <v>1935</v>
      </c>
      <c r="H216" s="16" t="s">
        <v>1936</v>
      </c>
      <c r="I216" s="17">
        <v>15</v>
      </c>
      <c r="J216" s="95">
        <v>4</v>
      </c>
      <c r="K216" s="114"/>
    </row>
    <row r="217" spans="1:11" ht="13.2" x14ac:dyDescent="0.25">
      <c r="A217" s="16" t="s">
        <v>1909</v>
      </c>
      <c r="B217" s="16" t="s">
        <v>2219</v>
      </c>
      <c r="C217" s="16" t="s">
        <v>2220</v>
      </c>
      <c r="D217" s="19">
        <v>45139</v>
      </c>
      <c r="E217" s="19"/>
      <c r="F217" s="16" t="s">
        <v>2221</v>
      </c>
      <c r="G217" s="16" t="s">
        <v>1918</v>
      </c>
      <c r="H217" s="16" t="s">
        <v>1919</v>
      </c>
      <c r="I217" s="17">
        <v>554</v>
      </c>
      <c r="J217" s="95">
        <v>3</v>
      </c>
      <c r="K217" s="114"/>
    </row>
    <row r="218" spans="1:11" ht="13.2" x14ac:dyDescent="0.25">
      <c r="A218" s="16" t="s">
        <v>1909</v>
      </c>
      <c r="B218" s="16" t="s">
        <v>2222</v>
      </c>
      <c r="C218" s="16" t="s">
        <v>2223</v>
      </c>
      <c r="D218" s="19">
        <v>45169</v>
      </c>
      <c r="E218" s="19"/>
      <c r="F218" s="16" t="s">
        <v>2224</v>
      </c>
      <c r="G218" s="16" t="s">
        <v>1918</v>
      </c>
      <c r="H218" s="16" t="s">
        <v>1919</v>
      </c>
      <c r="I218" s="17">
        <v>350</v>
      </c>
      <c r="J218" s="95">
        <v>3</v>
      </c>
      <c r="K218" s="114"/>
    </row>
    <row r="219" spans="1:11" ht="20.399999999999999" x14ac:dyDescent="0.25">
      <c r="A219" s="16" t="s">
        <v>1909</v>
      </c>
      <c r="B219" s="16" t="s">
        <v>2225</v>
      </c>
      <c r="C219" s="16" t="s">
        <v>2226</v>
      </c>
      <c r="D219" s="19">
        <v>45139</v>
      </c>
      <c r="E219" s="19"/>
      <c r="F219" s="16" t="s">
        <v>2227</v>
      </c>
      <c r="G219" s="16" t="s">
        <v>2228</v>
      </c>
      <c r="H219" s="16" t="s">
        <v>2229</v>
      </c>
      <c r="I219" s="17">
        <v>1449.6</v>
      </c>
      <c r="J219" s="95">
        <v>3</v>
      </c>
      <c r="K219" s="114"/>
    </row>
    <row r="220" spans="1:11" ht="13.2" x14ac:dyDescent="0.25">
      <c r="A220" s="16" t="s">
        <v>1909</v>
      </c>
      <c r="B220" s="16" t="s">
        <v>2230</v>
      </c>
      <c r="C220" s="16" t="s">
        <v>2231</v>
      </c>
      <c r="D220" s="19">
        <v>45174</v>
      </c>
      <c r="E220" s="19"/>
      <c r="F220" s="16" t="s">
        <v>2232</v>
      </c>
      <c r="G220" s="16" t="s">
        <v>1918</v>
      </c>
      <c r="H220" s="16" t="s">
        <v>1919</v>
      </c>
      <c r="I220" s="17">
        <v>554</v>
      </c>
      <c r="J220" s="95">
        <v>3</v>
      </c>
      <c r="K220" s="114"/>
    </row>
    <row r="221" spans="1:11" ht="30.6" x14ac:dyDescent="0.25">
      <c r="A221" s="16" t="s">
        <v>1909</v>
      </c>
      <c r="B221" s="16" t="s">
        <v>2174</v>
      </c>
      <c r="C221" s="16" t="s">
        <v>2233</v>
      </c>
      <c r="D221" s="19">
        <v>45181</v>
      </c>
      <c r="E221" s="19"/>
      <c r="F221" s="16" t="s">
        <v>2234</v>
      </c>
      <c r="G221" s="16"/>
      <c r="H221" s="16" t="s">
        <v>1919</v>
      </c>
      <c r="I221" s="17">
        <v>360</v>
      </c>
      <c r="J221" s="95">
        <v>3</v>
      </c>
      <c r="K221" s="114"/>
    </row>
    <row r="222" spans="1:11" ht="40.799999999999997" x14ac:dyDescent="0.25">
      <c r="A222" s="16" t="s">
        <v>1909</v>
      </c>
      <c r="B222" s="16" t="s">
        <v>2235</v>
      </c>
      <c r="C222" s="16" t="s">
        <v>2235</v>
      </c>
      <c r="D222" s="19">
        <v>45181</v>
      </c>
      <c r="E222" s="19"/>
      <c r="F222" s="16" t="s">
        <v>2236</v>
      </c>
      <c r="G222" s="16"/>
      <c r="H222" s="16"/>
      <c r="I222" s="17">
        <v>0</v>
      </c>
      <c r="J222" s="95">
        <v>3</v>
      </c>
      <c r="K222" s="114"/>
    </row>
    <row r="223" spans="1:11" ht="20.399999999999999" x14ac:dyDescent="0.25">
      <c r="A223" s="16" t="s">
        <v>1909</v>
      </c>
      <c r="B223" s="16" t="s">
        <v>2237</v>
      </c>
      <c r="C223" s="16" t="s">
        <v>2238</v>
      </c>
      <c r="D223" s="19">
        <v>45174</v>
      </c>
      <c r="E223" s="19"/>
      <c r="F223" s="16" t="s">
        <v>2239</v>
      </c>
      <c r="G223" s="16" t="s">
        <v>1945</v>
      </c>
      <c r="H223" s="16" t="s">
        <v>1946</v>
      </c>
      <c r="I223" s="17">
        <v>43.99</v>
      </c>
      <c r="J223" s="95">
        <v>4</v>
      </c>
      <c r="K223" s="114"/>
    </row>
    <row r="224" spans="1:11" ht="30.6" x14ac:dyDescent="0.25">
      <c r="A224" s="16" t="s">
        <v>1909</v>
      </c>
      <c r="B224" s="16" t="s">
        <v>2240</v>
      </c>
      <c r="C224" s="16" t="s">
        <v>2241</v>
      </c>
      <c r="D224" s="19">
        <v>45174</v>
      </c>
      <c r="E224" s="19"/>
      <c r="F224" s="16" t="s">
        <v>2242</v>
      </c>
      <c r="G224" s="16" t="s">
        <v>1945</v>
      </c>
      <c r="H224" s="16" t="s">
        <v>1946</v>
      </c>
      <c r="I224" s="17">
        <v>146.03</v>
      </c>
      <c r="J224" s="95">
        <v>4</v>
      </c>
      <c r="K224" s="114"/>
    </row>
    <row r="225" spans="1:11" ht="20.399999999999999" x14ac:dyDescent="0.25">
      <c r="A225" s="16" t="s">
        <v>1909</v>
      </c>
      <c r="B225" s="16" t="s">
        <v>2243</v>
      </c>
      <c r="C225" s="16" t="s">
        <v>2244</v>
      </c>
      <c r="D225" s="19">
        <v>45187</v>
      </c>
      <c r="E225" s="19"/>
      <c r="F225" s="16" t="s">
        <v>2245</v>
      </c>
      <c r="G225" s="16" t="s">
        <v>1945</v>
      </c>
      <c r="H225" s="16" t="s">
        <v>1946</v>
      </c>
      <c r="I225" s="17">
        <v>30</v>
      </c>
      <c r="J225" s="95">
        <v>4</v>
      </c>
      <c r="K225" s="114"/>
    </row>
    <row r="226" spans="1:11" ht="13.2" x14ac:dyDescent="0.25">
      <c r="A226" s="16" t="s">
        <v>1909</v>
      </c>
      <c r="B226" s="16" t="s">
        <v>2246</v>
      </c>
      <c r="C226" s="16" t="s">
        <v>2247</v>
      </c>
      <c r="D226" s="19">
        <v>45187</v>
      </c>
      <c r="E226" s="19"/>
      <c r="F226" s="16" t="s">
        <v>2248</v>
      </c>
      <c r="G226" s="16" t="s">
        <v>1940</v>
      </c>
      <c r="H226" s="16" t="s">
        <v>1941</v>
      </c>
      <c r="I226" s="17">
        <v>44</v>
      </c>
      <c r="J226" s="95">
        <v>4</v>
      </c>
      <c r="K226" s="114"/>
    </row>
    <row r="227" spans="1:11" ht="51" x14ac:dyDescent="0.25">
      <c r="A227" s="16" t="s">
        <v>1909</v>
      </c>
      <c r="B227" s="16" t="s">
        <v>2249</v>
      </c>
      <c r="C227" s="16" t="s">
        <v>2157</v>
      </c>
      <c r="D227" s="19">
        <v>45175</v>
      </c>
      <c r="E227" s="19"/>
      <c r="F227" s="16" t="s">
        <v>2250</v>
      </c>
      <c r="G227" s="16"/>
      <c r="H227" s="16" t="s">
        <v>1953</v>
      </c>
      <c r="I227" s="17">
        <v>215.64</v>
      </c>
      <c r="J227" s="95">
        <v>4</v>
      </c>
      <c r="K227" s="114"/>
    </row>
    <row r="228" spans="1:11" ht="13.2" x14ac:dyDescent="0.25">
      <c r="A228" s="16" t="s">
        <v>1909</v>
      </c>
      <c r="B228" s="16" t="s">
        <v>2174</v>
      </c>
      <c r="C228" s="16" t="s">
        <v>2233</v>
      </c>
      <c r="D228" s="19">
        <v>45173</v>
      </c>
      <c r="E228" s="19"/>
      <c r="F228" s="16" t="s">
        <v>1934</v>
      </c>
      <c r="G228" s="16" t="s">
        <v>1935</v>
      </c>
      <c r="H228" s="16" t="s">
        <v>1936</v>
      </c>
      <c r="I228" s="17">
        <v>1.95</v>
      </c>
      <c r="J228" s="95">
        <v>4</v>
      </c>
      <c r="K228" s="114"/>
    </row>
    <row r="229" spans="1:11" ht="13.2" x14ac:dyDescent="0.25">
      <c r="A229" s="16" t="s">
        <v>1909</v>
      </c>
      <c r="B229" s="16" t="s">
        <v>2174</v>
      </c>
      <c r="C229" s="16" t="s">
        <v>2233</v>
      </c>
      <c r="D229" s="19">
        <v>45199</v>
      </c>
      <c r="E229" s="19"/>
      <c r="F229" s="16" t="s">
        <v>1957</v>
      </c>
      <c r="G229" s="16" t="s">
        <v>1935</v>
      </c>
      <c r="H229" s="16" t="s">
        <v>1936</v>
      </c>
      <c r="I229" s="17">
        <v>13</v>
      </c>
      <c r="J229" s="95">
        <v>4</v>
      </c>
      <c r="K229" s="114"/>
    </row>
    <row r="230" spans="1:11" ht="13.2" x14ac:dyDescent="0.25">
      <c r="A230" s="16" t="s">
        <v>1909</v>
      </c>
      <c r="B230" s="16" t="s">
        <v>2251</v>
      </c>
      <c r="C230" s="16" t="s">
        <v>2252</v>
      </c>
      <c r="D230" s="19">
        <v>45201</v>
      </c>
      <c r="E230" s="19"/>
      <c r="F230" s="16" t="s">
        <v>2253</v>
      </c>
      <c r="G230" s="16" t="s">
        <v>1918</v>
      </c>
      <c r="H230" s="16" t="s">
        <v>1919</v>
      </c>
      <c r="I230" s="17">
        <v>554</v>
      </c>
      <c r="J230" s="95">
        <v>3</v>
      </c>
      <c r="K230" s="114"/>
    </row>
    <row r="231" spans="1:11" ht="51" x14ac:dyDescent="0.25">
      <c r="A231" s="16" t="s">
        <v>1909</v>
      </c>
      <c r="B231" s="16" t="s">
        <v>2258</v>
      </c>
      <c r="C231" s="16" t="s">
        <v>2233</v>
      </c>
      <c r="D231" s="19">
        <v>45203</v>
      </c>
      <c r="E231" s="19"/>
      <c r="F231" s="16" t="s">
        <v>2259</v>
      </c>
      <c r="G231" s="16"/>
      <c r="H231" s="16" t="s">
        <v>1953</v>
      </c>
      <c r="I231" s="17">
        <v>215.64</v>
      </c>
      <c r="J231" s="95">
        <v>4</v>
      </c>
      <c r="K231" s="114"/>
    </row>
    <row r="232" spans="1:11" ht="30.6" x14ac:dyDescent="0.25">
      <c r="A232" s="16" t="s">
        <v>1909</v>
      </c>
      <c r="B232" s="16" t="s">
        <v>2260</v>
      </c>
      <c r="C232" s="16" t="s">
        <v>2261</v>
      </c>
      <c r="D232" s="19">
        <v>45205</v>
      </c>
      <c r="E232" s="19"/>
      <c r="F232" s="16" t="s">
        <v>2262</v>
      </c>
      <c r="G232" s="16" t="s">
        <v>1945</v>
      </c>
      <c r="H232" s="16" t="s">
        <v>1946</v>
      </c>
      <c r="I232" s="17">
        <v>146.03</v>
      </c>
      <c r="J232" s="95">
        <v>4</v>
      </c>
      <c r="K232" s="114"/>
    </row>
    <row r="233" spans="1:11" ht="20.399999999999999" x14ac:dyDescent="0.25">
      <c r="A233" s="16" t="s">
        <v>1909</v>
      </c>
      <c r="B233" s="16" t="s">
        <v>2263</v>
      </c>
      <c r="C233" s="16" t="s">
        <v>2264</v>
      </c>
      <c r="D233" s="19">
        <v>45205</v>
      </c>
      <c r="E233" s="19"/>
      <c r="F233" s="16" t="s">
        <v>2265</v>
      </c>
      <c r="G233" s="16" t="s">
        <v>1945</v>
      </c>
      <c r="H233" s="16" t="s">
        <v>1946</v>
      </c>
      <c r="I233" s="17">
        <v>43.99</v>
      </c>
      <c r="J233" s="95">
        <v>4</v>
      </c>
      <c r="K233" s="114"/>
    </row>
    <row r="234" spans="1:11" ht="13.2" x14ac:dyDescent="0.25">
      <c r="A234" s="16" t="s">
        <v>1909</v>
      </c>
      <c r="B234" s="16" t="s">
        <v>2266</v>
      </c>
      <c r="C234" s="16" t="s">
        <v>2267</v>
      </c>
      <c r="D234" s="19">
        <v>45217</v>
      </c>
      <c r="E234" s="19"/>
      <c r="F234" s="16" t="s">
        <v>2268</v>
      </c>
      <c r="G234" s="16" t="s">
        <v>1940</v>
      </c>
      <c r="H234" s="16" t="s">
        <v>1941</v>
      </c>
      <c r="I234" s="17">
        <v>26.99</v>
      </c>
      <c r="J234" s="95">
        <v>4</v>
      </c>
      <c r="K234" s="114"/>
    </row>
    <row r="235" spans="1:11" ht="20.399999999999999" x14ac:dyDescent="0.25">
      <c r="A235" s="16" t="s">
        <v>1909</v>
      </c>
      <c r="B235" s="16" t="s">
        <v>2269</v>
      </c>
      <c r="C235" s="16" t="s">
        <v>2270</v>
      </c>
      <c r="D235" s="19">
        <v>45219</v>
      </c>
      <c r="E235" s="19"/>
      <c r="F235" s="16" t="s">
        <v>2271</v>
      </c>
      <c r="G235" s="16" t="s">
        <v>1945</v>
      </c>
      <c r="H235" s="16" t="s">
        <v>1946</v>
      </c>
      <c r="I235" s="17">
        <v>30</v>
      </c>
      <c r="J235" s="95">
        <v>4</v>
      </c>
      <c r="K235" s="114"/>
    </row>
    <row r="236" spans="1:11" ht="13.2" x14ac:dyDescent="0.25">
      <c r="A236" s="16" t="s">
        <v>1909</v>
      </c>
      <c r="B236" s="16" t="s">
        <v>2272</v>
      </c>
      <c r="C236" s="16" t="s">
        <v>2273</v>
      </c>
      <c r="D236" s="19">
        <v>45202</v>
      </c>
      <c r="E236" s="19"/>
      <c r="F236" s="16" t="s">
        <v>1934</v>
      </c>
      <c r="G236" s="16" t="s">
        <v>1935</v>
      </c>
      <c r="H236" s="16" t="s">
        <v>1936</v>
      </c>
      <c r="I236" s="17">
        <v>1.65</v>
      </c>
      <c r="J236" s="95">
        <v>4</v>
      </c>
      <c r="K236" s="114"/>
    </row>
    <row r="237" spans="1:11" ht="13.2" x14ac:dyDescent="0.25">
      <c r="A237" s="16" t="s">
        <v>1909</v>
      </c>
      <c r="B237" s="16" t="s">
        <v>2272</v>
      </c>
      <c r="C237" s="16" t="s">
        <v>2273</v>
      </c>
      <c r="D237" s="19">
        <v>45230</v>
      </c>
      <c r="E237" s="19"/>
      <c r="F237" s="16" t="s">
        <v>1957</v>
      </c>
      <c r="G237" s="16" t="s">
        <v>1935</v>
      </c>
      <c r="H237" s="16" t="s">
        <v>1936</v>
      </c>
      <c r="I237" s="17">
        <v>15</v>
      </c>
      <c r="J237" s="95">
        <v>4</v>
      </c>
      <c r="K237" s="114"/>
    </row>
    <row r="238" spans="1:11" ht="13.2" x14ac:dyDescent="0.25">
      <c r="A238" s="16" t="s">
        <v>1909</v>
      </c>
      <c r="B238" s="16" t="s">
        <v>2274</v>
      </c>
      <c r="C238" s="16" t="s">
        <v>2275</v>
      </c>
      <c r="D238" s="19">
        <v>45223</v>
      </c>
      <c r="E238" s="19"/>
      <c r="F238" s="16" t="s">
        <v>2276</v>
      </c>
      <c r="G238" s="16" t="s">
        <v>2277</v>
      </c>
      <c r="H238" s="16" t="s">
        <v>2278</v>
      </c>
      <c r="I238" s="17">
        <v>189.18</v>
      </c>
      <c r="J238" s="95">
        <v>5</v>
      </c>
      <c r="K238" s="114"/>
    </row>
    <row r="239" spans="1:11" ht="20.399999999999999" x14ac:dyDescent="0.25">
      <c r="A239" s="16" t="s">
        <v>1909</v>
      </c>
      <c r="B239" s="16" t="s">
        <v>2279</v>
      </c>
      <c r="C239" s="16" t="s">
        <v>2280</v>
      </c>
      <c r="D239" s="19">
        <v>45217</v>
      </c>
      <c r="E239" s="19"/>
      <c r="F239" s="16" t="s">
        <v>2281</v>
      </c>
      <c r="G239" s="16" t="s">
        <v>2103</v>
      </c>
      <c r="H239" s="16" t="s">
        <v>2104</v>
      </c>
      <c r="I239" s="17">
        <v>240</v>
      </c>
      <c r="J239" s="95">
        <v>5</v>
      </c>
      <c r="K239" s="114"/>
    </row>
    <row r="240" spans="1:11" ht="20.399999999999999" x14ac:dyDescent="0.25">
      <c r="A240" s="16" t="s">
        <v>1909</v>
      </c>
      <c r="B240" s="16" t="s">
        <v>2282</v>
      </c>
      <c r="C240" s="16" t="s">
        <v>2283</v>
      </c>
      <c r="D240" s="19">
        <v>45230</v>
      </c>
      <c r="E240" s="19"/>
      <c r="F240" s="16" t="s">
        <v>2284</v>
      </c>
      <c r="G240" s="16" t="s">
        <v>2103</v>
      </c>
      <c r="H240" s="16" t="s">
        <v>2104</v>
      </c>
      <c r="I240" s="17">
        <v>80</v>
      </c>
      <c r="J240" s="95">
        <v>5</v>
      </c>
      <c r="K240" s="114"/>
    </row>
    <row r="241" spans="1:11" ht="71.400000000000006" x14ac:dyDescent="0.25">
      <c r="A241" s="16" t="s">
        <v>1909</v>
      </c>
      <c r="B241" s="16" t="s">
        <v>2289</v>
      </c>
      <c r="C241" s="16" t="s">
        <v>2290</v>
      </c>
      <c r="D241" s="19">
        <v>45090</v>
      </c>
      <c r="E241" s="19">
        <v>45257</v>
      </c>
      <c r="F241" s="16" t="s">
        <v>2291</v>
      </c>
      <c r="G241" s="16" t="s">
        <v>2292</v>
      </c>
      <c r="H241" s="16" t="s">
        <v>2293</v>
      </c>
      <c r="I241" s="17">
        <v>1155.9000000000001</v>
      </c>
      <c r="J241" s="95">
        <v>1</v>
      </c>
      <c r="K241" s="114"/>
    </row>
    <row r="242" spans="1:11" ht="40.799999999999997" x14ac:dyDescent="0.25">
      <c r="A242" s="16" t="s">
        <v>1909</v>
      </c>
      <c r="B242" s="16" t="s">
        <v>2294</v>
      </c>
      <c r="C242" s="16" t="s">
        <v>2295</v>
      </c>
      <c r="D242" s="19">
        <v>45252</v>
      </c>
      <c r="E242" s="19">
        <v>45257</v>
      </c>
      <c r="F242" s="16" t="s">
        <v>2296</v>
      </c>
      <c r="G242" s="16" t="s">
        <v>2292</v>
      </c>
      <c r="H242" s="16" t="s">
        <v>2293</v>
      </c>
      <c r="I242" s="17">
        <v>660</v>
      </c>
      <c r="J242" s="95">
        <v>1</v>
      </c>
      <c r="K242" s="114"/>
    </row>
    <row r="243" spans="1:11" ht="40.799999999999997" x14ac:dyDescent="0.25">
      <c r="A243" s="16" t="s">
        <v>1909</v>
      </c>
      <c r="B243" s="16" t="s">
        <v>2294</v>
      </c>
      <c r="C243" s="16" t="s">
        <v>2295</v>
      </c>
      <c r="D243" s="19">
        <v>45136</v>
      </c>
      <c r="E243" s="19">
        <v>45257</v>
      </c>
      <c r="F243" s="16" t="s">
        <v>2297</v>
      </c>
      <c r="G243" s="16" t="s">
        <v>2292</v>
      </c>
      <c r="H243" s="16" t="s">
        <v>2293</v>
      </c>
      <c r="I243" s="17">
        <v>610</v>
      </c>
      <c r="J243" s="95">
        <v>1</v>
      </c>
      <c r="K243" s="114"/>
    </row>
    <row r="244" spans="1:11" ht="40.799999999999997" x14ac:dyDescent="0.25">
      <c r="A244" s="16" t="s">
        <v>1909</v>
      </c>
      <c r="B244" s="16" t="s">
        <v>2294</v>
      </c>
      <c r="C244" s="16" t="s">
        <v>2295</v>
      </c>
      <c r="D244" s="19">
        <v>44935</v>
      </c>
      <c r="E244" s="19">
        <v>45257</v>
      </c>
      <c r="F244" s="16" t="s">
        <v>2298</v>
      </c>
      <c r="G244" s="16" t="s">
        <v>2292</v>
      </c>
      <c r="H244" s="16" t="s">
        <v>2293</v>
      </c>
      <c r="I244" s="17">
        <v>364.3</v>
      </c>
      <c r="J244" s="95">
        <v>1</v>
      </c>
      <c r="K244" s="114"/>
    </row>
    <row r="245" spans="1:11" ht="40.799999999999997" x14ac:dyDescent="0.25">
      <c r="A245" s="16" t="s">
        <v>1909</v>
      </c>
      <c r="B245" s="16" t="s">
        <v>2294</v>
      </c>
      <c r="C245" s="16" t="s">
        <v>2295</v>
      </c>
      <c r="D245" s="19">
        <v>45015</v>
      </c>
      <c r="E245" s="19">
        <v>45257</v>
      </c>
      <c r="F245" s="16" t="s">
        <v>2298</v>
      </c>
      <c r="G245" s="16" t="s">
        <v>2292</v>
      </c>
      <c r="H245" s="16" t="s">
        <v>2293</v>
      </c>
      <c r="I245" s="17">
        <v>677.5</v>
      </c>
      <c r="J245" s="95">
        <v>1</v>
      </c>
      <c r="K245" s="114"/>
    </row>
    <row r="246" spans="1:11" ht="51" x14ac:dyDescent="0.25">
      <c r="A246" s="16" t="s">
        <v>1909</v>
      </c>
      <c r="B246" s="16" t="s">
        <v>2299</v>
      </c>
      <c r="C246" s="16" t="s">
        <v>2300</v>
      </c>
      <c r="D246" s="19">
        <v>45175</v>
      </c>
      <c r="E246" s="19">
        <v>45257</v>
      </c>
      <c r="F246" s="16" t="s">
        <v>2301</v>
      </c>
      <c r="G246" s="16" t="s">
        <v>2143</v>
      </c>
      <c r="H246" s="16" t="s">
        <v>2144</v>
      </c>
      <c r="I246" s="17">
        <v>3467.6</v>
      </c>
      <c r="J246" s="95">
        <v>1</v>
      </c>
      <c r="K246" s="114"/>
    </row>
    <row r="247" spans="1:11" ht="51" x14ac:dyDescent="0.25">
      <c r="A247" s="16" t="s">
        <v>1909</v>
      </c>
      <c r="B247" s="16" t="s">
        <v>2302</v>
      </c>
      <c r="C247" s="16" t="s">
        <v>2303</v>
      </c>
      <c r="D247" s="19">
        <v>45200</v>
      </c>
      <c r="E247" s="19">
        <v>45257</v>
      </c>
      <c r="F247" s="16" t="s">
        <v>2306</v>
      </c>
      <c r="G247" s="16" t="s">
        <v>2304</v>
      </c>
      <c r="H247" s="16" t="s">
        <v>2305</v>
      </c>
      <c r="I247" s="17">
        <v>1155.9000000000001</v>
      </c>
      <c r="J247" s="95">
        <v>1</v>
      </c>
      <c r="K247" s="114"/>
    </row>
    <row r="248" spans="1:11" ht="30.6" x14ac:dyDescent="0.25">
      <c r="A248" s="16" t="s">
        <v>1909</v>
      </c>
      <c r="B248" s="16" t="s">
        <v>2307</v>
      </c>
      <c r="C248" s="16" t="s">
        <v>2308</v>
      </c>
      <c r="D248" s="19">
        <v>45042</v>
      </c>
      <c r="E248" s="19">
        <v>45257</v>
      </c>
      <c r="F248" s="16" t="s">
        <v>2310</v>
      </c>
      <c r="G248" s="16" t="s">
        <v>2143</v>
      </c>
      <c r="H248" s="16" t="s">
        <v>2144</v>
      </c>
      <c r="I248" s="17">
        <v>636.44000000000005</v>
      </c>
      <c r="J248" s="95">
        <v>2</v>
      </c>
      <c r="K248" s="114"/>
    </row>
    <row r="249" spans="1:11" ht="30.6" x14ac:dyDescent="0.25">
      <c r="A249" s="16" t="s">
        <v>1909</v>
      </c>
      <c r="B249" s="16" t="s">
        <v>2307</v>
      </c>
      <c r="C249" s="16" t="s">
        <v>2308</v>
      </c>
      <c r="D249" s="19">
        <v>45057</v>
      </c>
      <c r="E249" s="19">
        <v>45257</v>
      </c>
      <c r="F249" s="16" t="s">
        <v>2309</v>
      </c>
      <c r="G249" s="16" t="s">
        <v>2143</v>
      </c>
      <c r="H249" s="16" t="s">
        <v>2144</v>
      </c>
      <c r="I249" s="17">
        <v>352.97</v>
      </c>
      <c r="J249" s="95">
        <v>2</v>
      </c>
      <c r="K249" s="114"/>
    </row>
    <row r="250" spans="1:11" ht="40.799999999999997" x14ac:dyDescent="0.25">
      <c r="A250" s="16" t="s">
        <v>1909</v>
      </c>
      <c r="B250" s="16" t="s">
        <v>2307</v>
      </c>
      <c r="C250" s="16" t="s">
        <v>2308</v>
      </c>
      <c r="D250" s="19">
        <v>45051</v>
      </c>
      <c r="E250" s="19">
        <v>45257</v>
      </c>
      <c r="F250" s="16" t="s">
        <v>2311</v>
      </c>
      <c r="G250" s="16" t="s">
        <v>2143</v>
      </c>
      <c r="H250" s="16" t="s">
        <v>2144</v>
      </c>
      <c r="I250" s="17">
        <v>1010.59</v>
      </c>
      <c r="J250" s="95">
        <v>2</v>
      </c>
      <c r="K250" s="114"/>
    </row>
    <row r="251" spans="1:11" ht="30.6" x14ac:dyDescent="0.25">
      <c r="A251" s="16" t="s">
        <v>1909</v>
      </c>
      <c r="B251" s="16" t="s">
        <v>2312</v>
      </c>
      <c r="C251" s="16" t="s">
        <v>2313</v>
      </c>
      <c r="D251" s="19">
        <v>45232</v>
      </c>
      <c r="E251" s="19"/>
      <c r="F251" s="16" t="s">
        <v>2314</v>
      </c>
      <c r="G251" s="16"/>
      <c r="H251" s="16"/>
      <c r="I251" s="17">
        <v>1080</v>
      </c>
      <c r="J251" s="95">
        <v>3</v>
      </c>
      <c r="K251" s="114"/>
    </row>
    <row r="252" spans="1:11" ht="30.6" x14ac:dyDescent="0.25">
      <c r="A252" s="16" t="s">
        <v>1909</v>
      </c>
      <c r="B252" s="16" t="s">
        <v>2315</v>
      </c>
      <c r="C252" s="16" t="s">
        <v>2316</v>
      </c>
      <c r="D252" s="19">
        <v>45233</v>
      </c>
      <c r="E252" s="19"/>
      <c r="F252" s="16" t="s">
        <v>2317</v>
      </c>
      <c r="G252" s="16"/>
      <c r="H252" s="16" t="s">
        <v>2318</v>
      </c>
      <c r="I252" s="17">
        <v>700</v>
      </c>
      <c r="J252" s="95">
        <v>3</v>
      </c>
      <c r="K252" s="114"/>
    </row>
    <row r="253" spans="1:11" ht="13.2" x14ac:dyDescent="0.25">
      <c r="A253" s="16" t="s">
        <v>1909</v>
      </c>
      <c r="B253" s="16" t="s">
        <v>2319</v>
      </c>
      <c r="C253" s="16" t="s">
        <v>2320</v>
      </c>
      <c r="D253" s="19">
        <v>45232</v>
      </c>
      <c r="E253" s="19"/>
      <c r="F253" s="16" t="s">
        <v>2321</v>
      </c>
      <c r="G253" s="16" t="s">
        <v>1918</v>
      </c>
      <c r="H253" s="16" t="s">
        <v>1919</v>
      </c>
      <c r="I253" s="17">
        <v>554</v>
      </c>
      <c r="J253" s="95">
        <v>3</v>
      </c>
      <c r="K253" s="114"/>
    </row>
    <row r="254" spans="1:11" ht="30.6" x14ac:dyDescent="0.25">
      <c r="A254" s="16" t="s">
        <v>1909</v>
      </c>
      <c r="B254" s="16" t="s">
        <v>2322</v>
      </c>
      <c r="C254" s="16" t="s">
        <v>2323</v>
      </c>
      <c r="D254" s="19">
        <v>45232</v>
      </c>
      <c r="E254" s="19"/>
      <c r="F254" s="16" t="s">
        <v>2324</v>
      </c>
      <c r="G254" s="16"/>
      <c r="H254" s="16" t="s">
        <v>2155</v>
      </c>
      <c r="I254" s="17">
        <v>290</v>
      </c>
      <c r="J254" s="95">
        <v>4</v>
      </c>
      <c r="K254" s="114"/>
    </row>
    <row r="255" spans="1:11" ht="20.399999999999999" x14ac:dyDescent="0.25">
      <c r="A255" s="16" t="s">
        <v>1909</v>
      </c>
      <c r="B255" s="16" t="s">
        <v>2325</v>
      </c>
      <c r="C255" s="16" t="s">
        <v>2326</v>
      </c>
      <c r="D255" s="19">
        <v>45233</v>
      </c>
      <c r="E255" s="19"/>
      <c r="F255" s="16" t="s">
        <v>2327</v>
      </c>
      <c r="G255" s="16" t="s">
        <v>1945</v>
      </c>
      <c r="H255" s="16" t="s">
        <v>1946</v>
      </c>
      <c r="I255" s="17">
        <v>43.99</v>
      </c>
      <c r="J255" s="95">
        <v>4</v>
      </c>
      <c r="K255" s="114"/>
    </row>
    <row r="256" spans="1:11" ht="30.6" x14ac:dyDescent="0.25">
      <c r="A256" s="16" t="s">
        <v>1909</v>
      </c>
      <c r="B256" s="16" t="s">
        <v>2328</v>
      </c>
      <c r="C256" s="16" t="s">
        <v>2329</v>
      </c>
      <c r="D256" s="19">
        <v>45233</v>
      </c>
      <c r="E256" s="19"/>
      <c r="F256" s="16" t="s">
        <v>2330</v>
      </c>
      <c r="G256" s="16" t="s">
        <v>1945</v>
      </c>
      <c r="H256" s="16" t="s">
        <v>1946</v>
      </c>
      <c r="I256" s="17">
        <v>146.03</v>
      </c>
      <c r="J256" s="95">
        <v>4</v>
      </c>
      <c r="K256" s="114"/>
    </row>
    <row r="257" spans="1:11" ht="13.2" x14ac:dyDescent="0.25">
      <c r="A257" s="16" t="s">
        <v>1909</v>
      </c>
      <c r="B257" s="16" t="s">
        <v>2331</v>
      </c>
      <c r="C257" s="16" t="s">
        <v>2332</v>
      </c>
      <c r="D257" s="19">
        <v>45239</v>
      </c>
      <c r="E257" s="19"/>
      <c r="F257" s="16" t="s">
        <v>2333</v>
      </c>
      <c r="G257" s="16" t="s">
        <v>1940</v>
      </c>
      <c r="H257" s="16" t="s">
        <v>1941</v>
      </c>
      <c r="I257" s="17">
        <v>22</v>
      </c>
      <c r="J257" s="95">
        <v>4</v>
      </c>
      <c r="K257" s="114"/>
    </row>
    <row r="258" spans="1:11" ht="20.399999999999999" x14ac:dyDescent="0.25">
      <c r="A258" s="16" t="s">
        <v>1909</v>
      </c>
      <c r="B258" s="16" t="s">
        <v>2334</v>
      </c>
      <c r="C258" s="16" t="s">
        <v>2335</v>
      </c>
      <c r="D258" s="19">
        <v>45257</v>
      </c>
      <c r="E258" s="19"/>
      <c r="F258" s="16" t="s">
        <v>2336</v>
      </c>
      <c r="G258" s="16" t="s">
        <v>1945</v>
      </c>
      <c r="H258" s="16" t="s">
        <v>1946</v>
      </c>
      <c r="I258" s="17">
        <v>30</v>
      </c>
      <c r="J258" s="95">
        <v>4</v>
      </c>
      <c r="K258" s="114"/>
    </row>
    <row r="259" spans="1:11" ht="13.2" x14ac:dyDescent="0.25">
      <c r="A259" s="16" t="s">
        <v>1909</v>
      </c>
      <c r="B259" s="16" t="s">
        <v>2337</v>
      </c>
      <c r="C259" s="16" t="s">
        <v>2338</v>
      </c>
      <c r="D259" s="19">
        <v>45232</v>
      </c>
      <c r="E259" s="19"/>
      <c r="F259" s="16" t="s">
        <v>1934</v>
      </c>
      <c r="G259" s="16" t="s">
        <v>1935</v>
      </c>
      <c r="H259" s="16" t="s">
        <v>1936</v>
      </c>
      <c r="I259" s="17">
        <v>2.85</v>
      </c>
      <c r="J259" s="95">
        <v>4</v>
      </c>
      <c r="K259" s="114"/>
    </row>
    <row r="260" spans="1:11" ht="13.2" x14ac:dyDescent="0.25">
      <c r="A260" s="16" t="s">
        <v>1909</v>
      </c>
      <c r="B260" s="16" t="s">
        <v>2337</v>
      </c>
      <c r="C260" s="16" t="s">
        <v>2338</v>
      </c>
      <c r="D260" s="19">
        <v>45260</v>
      </c>
      <c r="E260" s="19"/>
      <c r="F260" s="16" t="s">
        <v>1957</v>
      </c>
      <c r="G260" s="16" t="s">
        <v>1935</v>
      </c>
      <c r="H260" s="16" t="s">
        <v>1936</v>
      </c>
      <c r="I260" s="17">
        <v>15</v>
      </c>
      <c r="J260" s="95">
        <v>4</v>
      </c>
      <c r="K260" s="114"/>
    </row>
    <row r="261" spans="1:11" ht="51" x14ac:dyDescent="0.25">
      <c r="A261" s="16" t="s">
        <v>1909</v>
      </c>
      <c r="B261" s="16" t="s">
        <v>2339</v>
      </c>
      <c r="C261" s="16" t="s">
        <v>2273</v>
      </c>
      <c r="D261" s="19">
        <v>45236</v>
      </c>
      <c r="E261" s="19"/>
      <c r="F261" s="16" t="s">
        <v>2340</v>
      </c>
      <c r="G261" s="16"/>
      <c r="H261" s="16" t="s">
        <v>1953</v>
      </c>
      <c r="I261" s="17">
        <v>215.64</v>
      </c>
      <c r="J261" s="95">
        <v>4</v>
      </c>
      <c r="K261" s="114"/>
    </row>
    <row r="262" spans="1:11" ht="20.399999999999999" x14ac:dyDescent="0.25">
      <c r="A262" s="16" t="s">
        <v>1909</v>
      </c>
      <c r="B262" s="16" t="s">
        <v>2341</v>
      </c>
      <c r="C262" s="16" t="s">
        <v>2342</v>
      </c>
      <c r="D262" s="19">
        <v>45260</v>
      </c>
      <c r="E262" s="19"/>
      <c r="F262" s="16" t="s">
        <v>2343</v>
      </c>
      <c r="G262" s="16" t="s">
        <v>2103</v>
      </c>
      <c r="H262" s="16" t="s">
        <v>2104</v>
      </c>
      <c r="I262" s="17">
        <v>80</v>
      </c>
      <c r="J262" s="95">
        <v>5</v>
      </c>
      <c r="K262" s="114"/>
    </row>
    <row r="263" spans="1:11" ht="13.2" x14ac:dyDescent="0.25">
      <c r="A263" s="16" t="s">
        <v>1909</v>
      </c>
      <c r="B263" s="16"/>
      <c r="C263" s="16"/>
      <c r="D263" s="19"/>
      <c r="E263" s="19"/>
      <c r="F263" s="16"/>
      <c r="G263" s="16"/>
      <c r="H263" s="16"/>
      <c r="I263" s="17"/>
      <c r="J263" s="95"/>
      <c r="K263" s="114"/>
    </row>
    <row r="264" spans="1:11" ht="13.2" x14ac:dyDescent="0.25">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ht="13.2" x14ac:dyDescent="0.25">
      <c r="A4488" s="16"/>
      <c r="B4488" s="16"/>
      <c r="C4488" s="16"/>
      <c r="D4488" s="19"/>
      <c r="E4488" s="19"/>
      <c r="F4488" s="16"/>
      <c r="G4488" s="16"/>
      <c r="H4488" s="16"/>
      <c r="I4488" s="17"/>
      <c r="J4488" s="95"/>
      <c r="K4488" s="114"/>
    </row>
    <row r="4489" spans="1:11" ht="13.2" x14ac:dyDescent="0.25">
      <c r="A4489" s="16"/>
      <c r="B4489" s="16"/>
      <c r="C4489" s="16"/>
      <c r="D4489" s="19"/>
      <c r="E4489" s="19"/>
      <c r="F4489" s="16"/>
      <c r="G4489" s="16"/>
      <c r="H4489" s="16"/>
      <c r="I4489" s="17"/>
      <c r="J4489" s="95"/>
      <c r="K4489" s="114"/>
    </row>
    <row r="4490" spans="1:11" ht="13.2" x14ac:dyDescent="0.25">
      <c r="A4490" s="16"/>
      <c r="B4490" s="16"/>
      <c r="C4490" s="16"/>
      <c r="D4490" s="19"/>
      <c r="E4490" s="19"/>
      <c r="F4490" s="16"/>
      <c r="G4490" s="16"/>
      <c r="H4490" s="16"/>
      <c r="I4490" s="17"/>
      <c r="J4490" s="95"/>
      <c r="K4490" s="114"/>
    </row>
    <row r="4491" spans="1:11" ht="13.2" x14ac:dyDescent="0.25">
      <c r="A4491" s="16"/>
      <c r="B4491" s="16"/>
      <c r="C4491" s="16"/>
      <c r="D4491" s="19"/>
      <c r="E4491" s="19"/>
      <c r="F4491" s="16"/>
      <c r="G4491" s="16"/>
      <c r="H4491" s="16"/>
      <c r="I4491" s="17"/>
      <c r="J4491" s="95"/>
      <c r="K4491" s="114"/>
    </row>
    <row r="4492" spans="1:11" ht="13.2" x14ac:dyDescent="0.25">
      <c r="A4492" s="16"/>
      <c r="B4492" s="16"/>
      <c r="C4492" s="16"/>
      <c r="D4492" s="19"/>
      <c r="E4492" s="19"/>
      <c r="F4492" s="16"/>
      <c r="G4492" s="16"/>
      <c r="H4492" s="16"/>
      <c r="I4492" s="17"/>
      <c r="J4492" s="95"/>
      <c r="K4492" s="114"/>
    </row>
    <row r="4493" spans="1:11" ht="13.2" x14ac:dyDescent="0.25">
      <c r="A4493" s="16"/>
      <c r="B4493" s="16"/>
      <c r="C4493" s="16"/>
      <c r="D4493" s="19"/>
      <c r="E4493" s="19"/>
      <c r="F4493" s="16"/>
      <c r="G4493" s="16"/>
      <c r="H4493" s="16"/>
      <c r="I4493" s="17"/>
      <c r="J4493" s="95"/>
      <c r="K4493" s="114"/>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row r="5002" spans="1:10" x14ac:dyDescent="0.2">
      <c r="A5002" s="16"/>
      <c r="B5002" s="16"/>
      <c r="C5002" s="16"/>
      <c r="D5002" s="19"/>
      <c r="E5002" s="19"/>
      <c r="F5002" s="16"/>
      <c r="G5002" s="16"/>
      <c r="H5002" s="16"/>
      <c r="I5002" s="17"/>
      <c r="J5002" s="95"/>
    </row>
    <row r="5003" spans="1:10" x14ac:dyDescent="0.2">
      <c r="A5003" s="16"/>
      <c r="B5003" s="16"/>
      <c r="C5003" s="16"/>
      <c r="D5003" s="19"/>
      <c r="E5003" s="19"/>
      <c r="F5003" s="16"/>
      <c r="G5003" s="16"/>
      <c r="H5003" s="16"/>
      <c r="I5003" s="17"/>
      <c r="J5003" s="95"/>
    </row>
    <row r="5004" spans="1:10" x14ac:dyDescent="0.2">
      <c r="A5004" s="16"/>
      <c r="B5004" s="16"/>
      <c r="C5004" s="16"/>
      <c r="D5004" s="19"/>
      <c r="E5004" s="19"/>
      <c r="F5004" s="16"/>
      <c r="G5004" s="16"/>
      <c r="H5004" s="16"/>
      <c r="I5004" s="17"/>
      <c r="J5004" s="95"/>
    </row>
    <row r="5005" spans="1:10" x14ac:dyDescent="0.2">
      <c r="A5005" s="16"/>
      <c r="B5005" s="16"/>
      <c r="C5005" s="16"/>
      <c r="D5005" s="19"/>
      <c r="E5005" s="19"/>
      <c r="F5005" s="16"/>
      <c r="G5005" s="16"/>
      <c r="H5005" s="16"/>
      <c r="I5005" s="17"/>
      <c r="J5005" s="95"/>
    </row>
    <row r="5006" spans="1:10" x14ac:dyDescent="0.2">
      <c r="A5006" s="16"/>
      <c r="B5006" s="16"/>
      <c r="C5006" s="16"/>
      <c r="D5006" s="19"/>
      <c r="E5006" s="19"/>
      <c r="F5006" s="16"/>
      <c r="G5006" s="16"/>
      <c r="H5006" s="16"/>
      <c r="I5006" s="17"/>
      <c r="J5006" s="95"/>
    </row>
    <row r="5007" spans="1:10" x14ac:dyDescent="0.2">
      <c r="A5007" s="16"/>
      <c r="B5007" s="16"/>
      <c r="C5007" s="16"/>
      <c r="D5007" s="19"/>
      <c r="E5007" s="19"/>
      <c r="F5007" s="16"/>
      <c r="G5007" s="16"/>
      <c r="H5007" s="16"/>
      <c r="I5007" s="17"/>
      <c r="J5007" s="95"/>
    </row>
  </sheetData>
  <sheetCalcPr fullCalcOnLoad="1"/>
  <dataConsolidate/>
  <mergeCells count="5">
    <mergeCell ref="A100:H100"/>
    <mergeCell ref="I101:J101"/>
    <mergeCell ref="I100:J100"/>
    <mergeCell ref="A101:H101"/>
    <mergeCell ref="A105:J105"/>
  </mergeCells>
  <conditionalFormatting sqref="A265:J5007 A107:J263">
    <cfRule type="expression" dxfId="297" priority="301" stopIfTrue="1">
      <formula>$A107&lt;&gt;""</formula>
    </cfRule>
  </conditionalFormatting>
  <conditionalFormatting sqref="F1371:H1371 F1261:G1261 F1263:H1267">
    <cfRule type="expression" dxfId="296" priority="300" stopIfTrue="1">
      <formula>$A1261&lt;&gt;""</formula>
    </cfRule>
  </conditionalFormatting>
  <conditionalFormatting sqref="B4354:C4356">
    <cfRule type="expression" dxfId="295" priority="299" stopIfTrue="1">
      <formula>$A4354&lt;&gt;""</formula>
    </cfRule>
  </conditionalFormatting>
  <conditionalFormatting sqref="F4354:H4356 J4354:J4356">
    <cfRule type="expression" dxfId="294" priority="298" stopIfTrue="1">
      <formula>$A4354&lt;&gt;""</formula>
    </cfRule>
  </conditionalFormatting>
  <conditionalFormatting sqref="A4354:A4356">
    <cfRule type="expression" dxfId="293" priority="297" stopIfTrue="1">
      <formula>$A4354&lt;&gt;""</formula>
    </cfRule>
  </conditionalFormatting>
  <conditionalFormatting sqref="D1663:E4381">
    <cfRule type="expression" dxfId="292" priority="296" stopIfTrue="1">
      <formula>$A1663&lt;&gt;""</formula>
    </cfRule>
  </conditionalFormatting>
  <conditionalFormatting sqref="D4354:E4356">
    <cfRule type="expression" dxfId="291" priority="295" stopIfTrue="1">
      <formula>$A4354&lt;&gt;""</formula>
    </cfRule>
  </conditionalFormatting>
  <conditionalFormatting sqref="I4354:I4356">
    <cfRule type="expression" dxfId="290" priority="294" stopIfTrue="1">
      <formula>$A4354&lt;&gt;""</formula>
    </cfRule>
  </conditionalFormatting>
  <conditionalFormatting sqref="F1057:H1059 B1165:C1167 F1165:J1167 J1144:J1164 A1057:C1059 A1062:C1063 F1062:H1063">
    <cfRule type="expression" dxfId="289" priority="293" stopIfTrue="1">
      <formula>$A1057&lt;&gt;""</formula>
    </cfRule>
  </conditionalFormatting>
  <conditionalFormatting sqref="B1138:C1138">
    <cfRule type="expression" dxfId="288" priority="292" stopIfTrue="1">
      <formula>$A1138&lt;&gt;""</formula>
    </cfRule>
  </conditionalFormatting>
  <conditionalFormatting sqref="F1138:H1138">
    <cfRule type="expression" dxfId="287" priority="291" stopIfTrue="1">
      <formula>$A1138&lt;&gt;""</formula>
    </cfRule>
  </conditionalFormatting>
  <conditionalFormatting sqref="B150:C161 F150:J161">
    <cfRule type="expression" dxfId="286" priority="289" stopIfTrue="1">
      <formula>$A150&lt;&gt;""</formula>
    </cfRule>
  </conditionalFormatting>
  <conditionalFormatting sqref="I1169:J1169">
    <cfRule type="expression" dxfId="285" priority="288" stopIfTrue="1">
      <formula>$A1169&lt;&gt;""</formula>
    </cfRule>
  </conditionalFormatting>
  <conditionalFormatting sqref="H231">
    <cfRule type="expression" dxfId="284" priority="285" stopIfTrue="1">
      <formula>$A231&lt;&gt;""</formula>
    </cfRule>
  </conditionalFormatting>
  <conditionalFormatting sqref="F1169:H1169">
    <cfRule type="expression" dxfId="283" priority="284" stopIfTrue="1">
      <formula>$A1169&lt;&gt;""</formula>
    </cfRule>
  </conditionalFormatting>
  <conditionalFormatting sqref="D1140:E1143">
    <cfRule type="expression" dxfId="282" priority="283" stopIfTrue="1">
      <formula>$A1140&lt;&gt;""</formula>
    </cfRule>
  </conditionalFormatting>
  <conditionalFormatting sqref="H1140:H1143">
    <cfRule type="expression" dxfId="281" priority="282" stopIfTrue="1">
      <formula>$A1140&lt;&gt;""</formula>
    </cfRule>
  </conditionalFormatting>
  <conditionalFormatting sqref="F1140:G1143">
    <cfRule type="expression" dxfId="280" priority="281" stopIfTrue="1">
      <formula>$A1140&lt;&gt;""</formula>
    </cfRule>
  </conditionalFormatting>
  <conditionalFormatting sqref="B1140:C1143">
    <cfRule type="expression" dxfId="279" priority="280" stopIfTrue="1">
      <formula>$A1140&lt;&gt;""</formula>
    </cfRule>
  </conditionalFormatting>
  <conditionalFormatting sqref="D1310:E1313 D1323:E1333 D1316:E1321">
    <cfRule type="expression" dxfId="278" priority="279" stopIfTrue="1">
      <formula>$A1310&lt;&gt;""</formula>
    </cfRule>
  </conditionalFormatting>
  <conditionalFormatting sqref="H1310:H1313 H1323:H1333 H1316:H1321">
    <cfRule type="expression" dxfId="277" priority="278" stopIfTrue="1">
      <formula>$A1310&lt;&gt;""</formula>
    </cfRule>
  </conditionalFormatting>
  <conditionalFormatting sqref="F1310:G1313 F1323:G1333 F1316:G1321">
    <cfRule type="expression" dxfId="276" priority="277" stopIfTrue="1">
      <formula>$A1310&lt;&gt;""</formula>
    </cfRule>
  </conditionalFormatting>
  <conditionalFormatting sqref="B1310:C1313 B1323:C1333 B1316:C1321">
    <cfRule type="expression" dxfId="275" priority="276" stopIfTrue="1">
      <formula>$A1310&lt;&gt;""</formula>
    </cfRule>
  </conditionalFormatting>
  <conditionalFormatting sqref="D1170:E1170">
    <cfRule type="expression" dxfId="274" priority="275" stopIfTrue="1">
      <formula>$A1170&lt;&gt;""</formula>
    </cfRule>
  </conditionalFormatting>
  <conditionalFormatting sqref="F1170:H1170">
    <cfRule type="expression" dxfId="273" priority="274" stopIfTrue="1">
      <formula>$A1170&lt;&gt;""</formula>
    </cfRule>
  </conditionalFormatting>
  <conditionalFormatting sqref="B1170:C1170">
    <cfRule type="expression" dxfId="272" priority="273" stopIfTrue="1">
      <formula>$A1170&lt;&gt;""</formula>
    </cfRule>
  </conditionalFormatting>
  <conditionalFormatting sqref="B418:I427">
    <cfRule type="expression" dxfId="271" priority="272" stopIfTrue="1">
      <formula>$A418&lt;&gt;""</formula>
    </cfRule>
  </conditionalFormatting>
  <conditionalFormatting sqref="B245:I245 B246:E250">
    <cfRule type="expression" dxfId="270" priority="271" stopIfTrue="1">
      <formula>$A245&lt;&gt;""</formula>
    </cfRule>
  </conditionalFormatting>
  <conditionalFormatting sqref="F1372:G1374">
    <cfRule type="expression" dxfId="269" priority="268" stopIfTrue="1">
      <formula>$A1372&lt;&gt;""</formula>
    </cfRule>
  </conditionalFormatting>
  <conditionalFormatting sqref="D1372:E1374">
    <cfRule type="expression" dxfId="268" priority="270" stopIfTrue="1">
      <formula>$A1372&lt;&gt;""</formula>
    </cfRule>
  </conditionalFormatting>
  <conditionalFormatting sqref="H1372:H1374">
    <cfRule type="expression" dxfId="267" priority="269" stopIfTrue="1">
      <formula>$A1372&lt;&gt;""</formula>
    </cfRule>
  </conditionalFormatting>
  <conditionalFormatting sqref="B652:I652">
    <cfRule type="expression" dxfId="266" priority="267" stopIfTrue="1">
      <formula>$A652&lt;&gt;""</formula>
    </cfRule>
  </conditionalFormatting>
  <conditionalFormatting sqref="I1461:I1465">
    <cfRule type="expression" dxfId="265" priority="266" stopIfTrue="1">
      <formula>$A1461&lt;&gt;""</formula>
    </cfRule>
  </conditionalFormatting>
  <conditionalFormatting sqref="D1461:E1465">
    <cfRule type="expression" dxfId="264" priority="265" stopIfTrue="1">
      <formula>$A1461&lt;&gt;""</formula>
    </cfRule>
  </conditionalFormatting>
  <conditionalFormatting sqref="H1461:H1465">
    <cfRule type="expression" dxfId="263" priority="264" stopIfTrue="1">
      <formula>$A1461&lt;&gt;""</formula>
    </cfRule>
  </conditionalFormatting>
  <conditionalFormatting sqref="F1461:G1465">
    <cfRule type="expression" dxfId="262" priority="263" stopIfTrue="1">
      <formula>$A1461&lt;&gt;""</formula>
    </cfRule>
  </conditionalFormatting>
  <conditionalFormatting sqref="B1461:C1465">
    <cfRule type="expression" dxfId="261" priority="262" stopIfTrue="1">
      <formula>$A1461&lt;&gt;""</formula>
    </cfRule>
  </conditionalFormatting>
  <conditionalFormatting sqref="F173:I175 F176:G177 I176:I177">
    <cfRule type="expression" dxfId="260" priority="261" stopIfTrue="1">
      <formula>$A173&lt;&gt;""</formula>
    </cfRule>
  </conditionalFormatting>
  <conditionalFormatting sqref="H246:I249">
    <cfRule type="expression" dxfId="259" priority="260" stopIfTrue="1">
      <formula>$A246&lt;&gt;""</formula>
    </cfRule>
  </conditionalFormatting>
  <conditionalFormatting sqref="F246:G249">
    <cfRule type="expression" dxfId="258" priority="259" stopIfTrue="1">
      <formula>$A246&lt;&gt;""</formula>
    </cfRule>
  </conditionalFormatting>
  <conditionalFormatting sqref="H176:H177">
    <cfRule type="expression" dxfId="257" priority="258" stopIfTrue="1">
      <formula>$A176&lt;&gt;""</formula>
    </cfRule>
  </conditionalFormatting>
  <conditionalFormatting sqref="B178:I192 I193:I230 B193:E230">
    <cfRule type="expression" dxfId="256" priority="257" stopIfTrue="1">
      <formula>$A178&lt;&gt;""</formula>
    </cfRule>
  </conditionalFormatting>
  <conditionalFormatting sqref="I1146:I1147">
    <cfRule type="expression" dxfId="255" priority="256" stopIfTrue="1">
      <formula>$A1146&lt;&gt;""</formula>
    </cfRule>
  </conditionalFormatting>
  <conditionalFormatting sqref="B1175:H1175">
    <cfRule type="expression" dxfId="254" priority="255" stopIfTrue="1">
      <formula>$A1175&lt;&gt;""</formula>
    </cfRule>
  </conditionalFormatting>
  <conditionalFormatting sqref="D1146:E1147">
    <cfRule type="expression" dxfId="253" priority="254" stopIfTrue="1">
      <formula>$A1146&lt;&gt;""</formula>
    </cfRule>
  </conditionalFormatting>
  <conditionalFormatting sqref="B1146:C1147">
    <cfRule type="expression" dxfId="252" priority="253" stopIfTrue="1">
      <formula>$A1146&lt;&gt;""</formula>
    </cfRule>
  </conditionalFormatting>
  <conditionalFormatting sqref="H1146:H1147">
    <cfRule type="expression" dxfId="251" priority="252" stopIfTrue="1">
      <formula>$A1146&lt;&gt;""</formula>
    </cfRule>
  </conditionalFormatting>
  <conditionalFormatting sqref="F1146:G1147">
    <cfRule type="expression" dxfId="250" priority="251" stopIfTrue="1">
      <formula>$A1146&lt;&gt;""</formula>
    </cfRule>
  </conditionalFormatting>
  <conditionalFormatting sqref="D1377:E1378 I1377:I1383">
    <cfRule type="expression" dxfId="249" priority="246" stopIfTrue="1">
      <formula>$A1377&lt;&gt;""</formula>
    </cfRule>
  </conditionalFormatting>
  <conditionalFormatting sqref="D1148:E1148 I1148:I1155 D1151:E1151">
    <cfRule type="expression" dxfId="248" priority="250" stopIfTrue="1">
      <formula>$A1148&lt;&gt;""</formula>
    </cfRule>
  </conditionalFormatting>
  <conditionalFormatting sqref="H1377:H1383">
    <cfRule type="expression" dxfId="247" priority="245" stopIfTrue="1">
      <formula>$A1377&lt;&gt;""</formula>
    </cfRule>
  </conditionalFormatting>
  <conditionalFormatting sqref="H1148 H1151">
    <cfRule type="expression" dxfId="246" priority="249" stopIfTrue="1">
      <formula>$A1148&lt;&gt;""</formula>
    </cfRule>
  </conditionalFormatting>
  <conditionalFormatting sqref="F1148:G1148 F1151:G1151">
    <cfRule type="expression" dxfId="245" priority="248" stopIfTrue="1">
      <formula>$A1148&lt;&gt;""</formula>
    </cfRule>
  </conditionalFormatting>
  <conditionalFormatting sqref="B1148:C1148 B1151:C1151">
    <cfRule type="expression" dxfId="244" priority="247" stopIfTrue="1">
      <formula>$A1148&lt;&gt;""</formula>
    </cfRule>
  </conditionalFormatting>
  <conditionalFormatting sqref="B1377:C1378">
    <cfRule type="expression" dxfId="243" priority="244" stopIfTrue="1">
      <formula>$A1377&lt;&gt;""</formula>
    </cfRule>
  </conditionalFormatting>
  <conditionalFormatting sqref="F1377:G1383">
    <cfRule type="expression" dxfId="242" priority="243" stopIfTrue="1">
      <formula>$A1377&lt;&gt;""</formula>
    </cfRule>
  </conditionalFormatting>
  <conditionalFormatting sqref="B1060:H1060">
    <cfRule type="expression" dxfId="241" priority="242" stopIfTrue="1">
      <formula>$A1060&lt;&gt;""</formula>
    </cfRule>
  </conditionalFormatting>
  <conditionalFormatting sqref="B1176:H1176 B1179:H1183">
    <cfRule type="expression" dxfId="240" priority="241" stopIfTrue="1">
      <formula>$A1176&lt;&gt;""</formula>
    </cfRule>
  </conditionalFormatting>
  <conditionalFormatting sqref="F483:H484 H482">
    <cfRule type="expression" dxfId="239" priority="240" stopIfTrue="1">
      <formula>$A482&lt;&gt;""</formula>
    </cfRule>
  </conditionalFormatting>
  <conditionalFormatting sqref="D482:E484">
    <cfRule type="expression" dxfId="238" priority="239" stopIfTrue="1">
      <formula>$A482&lt;&gt;""</formula>
    </cfRule>
  </conditionalFormatting>
  <conditionalFormatting sqref="B482:C484">
    <cfRule type="expression" dxfId="237" priority="238" stopIfTrue="1">
      <formula>$A482&lt;&gt;""</formula>
    </cfRule>
  </conditionalFormatting>
  <conditionalFormatting sqref="D1460:E1460">
    <cfRule type="expression" dxfId="236" priority="237" stopIfTrue="1">
      <formula>$A1460&lt;&gt;""</formula>
    </cfRule>
  </conditionalFormatting>
  <conditionalFormatting sqref="H1460">
    <cfRule type="expression" dxfId="235" priority="236" stopIfTrue="1">
      <formula>$A1460&lt;&gt;""</formula>
    </cfRule>
  </conditionalFormatting>
  <conditionalFormatting sqref="F1460:G1460">
    <cfRule type="expression" dxfId="234" priority="235" stopIfTrue="1">
      <formula>$A1460&lt;&gt;""</formula>
    </cfRule>
  </conditionalFormatting>
  <conditionalFormatting sqref="B1460:C1460">
    <cfRule type="expression" dxfId="233" priority="234" stopIfTrue="1">
      <formula>$A1460&lt;&gt;""</formula>
    </cfRule>
  </conditionalFormatting>
  <conditionalFormatting sqref="B464:H465">
    <cfRule type="expression" dxfId="232" priority="233" stopIfTrue="1">
      <formula>$A464&lt;&gt;""</formula>
    </cfRule>
  </conditionalFormatting>
  <conditionalFormatting sqref="D1172:E1172 D1174:E1174">
    <cfRule type="expression" dxfId="231" priority="232" stopIfTrue="1">
      <formula>$A1172&lt;&gt;""</formula>
    </cfRule>
  </conditionalFormatting>
  <conditionalFormatting sqref="B1172:C1172 F1172:I1172 F1174:I1174 B1174:C1174">
    <cfRule type="expression" dxfId="230" priority="231" stopIfTrue="1">
      <formula>$A1172&lt;&gt;""</formula>
    </cfRule>
  </conditionalFormatting>
  <conditionalFormatting sqref="B1089:H1089">
    <cfRule type="expression" dxfId="229" priority="230" stopIfTrue="1">
      <formula>$A1089&lt;&gt;""</formula>
    </cfRule>
  </conditionalFormatting>
  <conditionalFormatting sqref="I1061">
    <cfRule type="expression" dxfId="228" priority="229" stopIfTrue="1">
      <formula>$A1061&lt;&gt;""</formula>
    </cfRule>
  </conditionalFormatting>
  <conditionalFormatting sqref="B1061:H1061">
    <cfRule type="expression" dxfId="227" priority="228" stopIfTrue="1">
      <formula>$A1061&lt;&gt;""</formula>
    </cfRule>
  </conditionalFormatting>
  <conditionalFormatting sqref="I1297:I1304 I1307:I1308">
    <cfRule type="expression" dxfId="226" priority="227" stopIfTrue="1">
      <formula>$A1297&lt;&gt;""</formula>
    </cfRule>
  </conditionalFormatting>
  <conditionalFormatting sqref="F1307:G1308 F1300:G1304">
    <cfRule type="expression" dxfId="225" priority="226" stopIfTrue="1">
      <formula>$A1300&lt;&gt;""</formula>
    </cfRule>
  </conditionalFormatting>
  <conditionalFormatting sqref="B1297:E1297">
    <cfRule type="expression" dxfId="224" priority="225" stopIfTrue="1">
      <formula>$A1297&lt;&gt;""</formula>
    </cfRule>
  </conditionalFormatting>
  <conditionalFormatting sqref="F1297:H1297 H1307:H1308 H1300:H1304">
    <cfRule type="expression" dxfId="223" priority="224" stopIfTrue="1">
      <formula>$A1297&lt;&gt;""</formula>
    </cfRule>
  </conditionalFormatting>
  <conditionalFormatting sqref="D1300:E1304 D1307:E1308">
    <cfRule type="expression" dxfId="222" priority="223" stopIfTrue="1">
      <formula>$A1300&lt;&gt;""</formula>
    </cfRule>
  </conditionalFormatting>
  <conditionalFormatting sqref="B1300:C1304 B1307:C1308">
    <cfRule type="expression" dxfId="221" priority="222" stopIfTrue="1">
      <formula>$A1300&lt;&gt;""</formula>
    </cfRule>
  </conditionalFormatting>
  <conditionalFormatting sqref="D1368:E1368 I1368:I1370">
    <cfRule type="expression" dxfId="220" priority="221" stopIfTrue="1">
      <formula>$A1368&lt;&gt;""</formula>
    </cfRule>
  </conditionalFormatting>
  <conditionalFormatting sqref="H1368">
    <cfRule type="expression" dxfId="219" priority="220" stopIfTrue="1">
      <formula>$A1368&lt;&gt;""</formula>
    </cfRule>
  </conditionalFormatting>
  <conditionalFormatting sqref="B1368:C1368">
    <cfRule type="expression" dxfId="218" priority="219" stopIfTrue="1">
      <formula>$A1368&lt;&gt;""</formula>
    </cfRule>
  </conditionalFormatting>
  <conditionalFormatting sqref="F1368:G1368">
    <cfRule type="expression" dxfId="217" priority="218" stopIfTrue="1">
      <formula>$A1368&lt;&gt;""</formula>
    </cfRule>
  </conditionalFormatting>
  <conditionalFormatting sqref="B1173:I1173">
    <cfRule type="expression" dxfId="216" priority="217" stopIfTrue="1">
      <formula>$A1173&lt;&gt;""</formula>
    </cfRule>
  </conditionalFormatting>
  <conditionalFormatting sqref="I1168">
    <cfRule type="expression" dxfId="215" priority="216" stopIfTrue="1">
      <formula>$A1168&lt;&gt;""</formula>
    </cfRule>
  </conditionalFormatting>
  <conditionalFormatting sqref="D1168:E1168">
    <cfRule type="expression" dxfId="214" priority="215" stopIfTrue="1">
      <formula>$A1168&lt;&gt;""</formula>
    </cfRule>
  </conditionalFormatting>
  <conditionalFormatting sqref="F1168:H1168">
    <cfRule type="expression" dxfId="213" priority="214" stopIfTrue="1">
      <formula>$A1168&lt;&gt;""</formula>
    </cfRule>
  </conditionalFormatting>
  <conditionalFormatting sqref="B1168:C1168">
    <cfRule type="expression" dxfId="212" priority="213" stopIfTrue="1">
      <formula>$A1168&lt;&gt;""</formula>
    </cfRule>
  </conditionalFormatting>
  <conditionalFormatting sqref="I1413">
    <cfRule type="expression" dxfId="211" priority="212" stopIfTrue="1">
      <formula>$A1413&lt;&gt;""</formula>
    </cfRule>
  </conditionalFormatting>
  <conditionalFormatting sqref="F1413:H1413">
    <cfRule type="expression" dxfId="210" priority="211" stopIfTrue="1">
      <formula>$A1413&lt;&gt;""</formula>
    </cfRule>
  </conditionalFormatting>
  <conditionalFormatting sqref="D1413:E1413">
    <cfRule type="expression" dxfId="209" priority="210" stopIfTrue="1">
      <formula>$A1413&lt;&gt;""</formula>
    </cfRule>
  </conditionalFormatting>
  <conditionalFormatting sqref="B1413:C1413">
    <cfRule type="expression" dxfId="208" priority="209" stopIfTrue="1">
      <formula>$A1413&lt;&gt;""</formula>
    </cfRule>
  </conditionalFormatting>
  <conditionalFormatting sqref="I1417:I1418 B1417:E1418">
    <cfRule type="expression" dxfId="207" priority="208" stopIfTrue="1">
      <formula>$A1417&lt;&gt;""</formula>
    </cfRule>
  </conditionalFormatting>
  <conditionalFormatting sqref="F1417:H1418">
    <cfRule type="expression" dxfId="206" priority="207" stopIfTrue="1">
      <formula>$A1417&lt;&gt;""</formula>
    </cfRule>
  </conditionalFormatting>
  <conditionalFormatting sqref="I1171">
    <cfRule type="expression" dxfId="205" priority="206" stopIfTrue="1">
      <formula>$A1171&lt;&gt;""</formula>
    </cfRule>
  </conditionalFormatting>
  <conditionalFormatting sqref="B1171:H1171">
    <cfRule type="expression" dxfId="204" priority="205" stopIfTrue="1">
      <formula>$A1171&lt;&gt;""</formula>
    </cfRule>
  </conditionalFormatting>
  <conditionalFormatting sqref="H496 B485:H490">
    <cfRule type="expression" dxfId="203" priority="204" stopIfTrue="1">
      <formula>$A485&lt;&gt;""</formula>
    </cfRule>
  </conditionalFormatting>
  <conditionalFormatting sqref="H1261">
    <cfRule type="expression" dxfId="202" priority="203" stopIfTrue="1">
      <formula>$A1261&lt;&gt;""</formula>
    </cfRule>
  </conditionalFormatting>
  <conditionalFormatting sqref="F1121:G1121">
    <cfRule type="expression" dxfId="201" priority="202" stopIfTrue="1">
      <formula>$A1121&lt;&gt;""</formula>
    </cfRule>
  </conditionalFormatting>
  <conditionalFormatting sqref="D1121:E1121">
    <cfRule type="expression" dxfId="200" priority="201" stopIfTrue="1">
      <formula>$A1121&lt;&gt;""</formula>
    </cfRule>
  </conditionalFormatting>
  <conditionalFormatting sqref="B1121:C1121">
    <cfRule type="expression" dxfId="199" priority="200" stopIfTrue="1">
      <formula>$A1121&lt;&gt;""</formula>
    </cfRule>
  </conditionalFormatting>
  <conditionalFormatting sqref="D1379:E1383">
    <cfRule type="expression" dxfId="198" priority="199" stopIfTrue="1">
      <formula>$A1379&lt;&gt;""</formula>
    </cfRule>
  </conditionalFormatting>
  <conditionalFormatting sqref="B1379:C1383">
    <cfRule type="expression" dxfId="197" priority="198" stopIfTrue="1">
      <formula>$A1379&lt;&gt;""</formula>
    </cfRule>
  </conditionalFormatting>
  <conditionalFormatting sqref="H1152:H1155">
    <cfRule type="expression" dxfId="196" priority="197" stopIfTrue="1">
      <formula>$A1152&lt;&gt;""</formula>
    </cfRule>
  </conditionalFormatting>
  <conditionalFormatting sqref="D1152:E1155">
    <cfRule type="expression" dxfId="195" priority="196" stopIfTrue="1">
      <formula>$A1152&lt;&gt;""</formula>
    </cfRule>
  </conditionalFormatting>
  <conditionalFormatting sqref="F1152:G1155">
    <cfRule type="expression" dxfId="194" priority="195" stopIfTrue="1">
      <formula>$A1152&lt;&gt;""</formula>
    </cfRule>
  </conditionalFormatting>
  <conditionalFormatting sqref="B1152:C1155">
    <cfRule type="expression" dxfId="193" priority="194" stopIfTrue="1">
      <formula>$A1152&lt;&gt;""</formula>
    </cfRule>
  </conditionalFormatting>
  <conditionalFormatting sqref="D1139:E1139">
    <cfRule type="expression" dxfId="192" priority="193" stopIfTrue="1">
      <formula>$A1139&lt;&gt;""</formula>
    </cfRule>
  </conditionalFormatting>
  <conditionalFormatting sqref="H1139">
    <cfRule type="expression" dxfId="191" priority="192" stopIfTrue="1">
      <formula>$A1139&lt;&gt;""</formula>
    </cfRule>
  </conditionalFormatting>
  <conditionalFormatting sqref="F1139:G1139">
    <cfRule type="expression" dxfId="190" priority="191" stopIfTrue="1">
      <formula>$A1139&lt;&gt;""</formula>
    </cfRule>
  </conditionalFormatting>
  <conditionalFormatting sqref="B1139:C1139">
    <cfRule type="expression" dxfId="189" priority="190" stopIfTrue="1">
      <formula>$A1139&lt;&gt;""</formula>
    </cfRule>
  </conditionalFormatting>
  <conditionalFormatting sqref="I1367">
    <cfRule type="expression" dxfId="188" priority="189" stopIfTrue="1">
      <formula>$A1367&lt;&gt;""</formula>
    </cfRule>
  </conditionalFormatting>
  <conditionalFormatting sqref="D1367:E1367">
    <cfRule type="expression" dxfId="187" priority="188" stopIfTrue="1">
      <formula>$A1367&lt;&gt;""</formula>
    </cfRule>
  </conditionalFormatting>
  <conditionalFormatting sqref="H1367">
    <cfRule type="expression" dxfId="186" priority="187" stopIfTrue="1">
      <formula>$A1367&lt;&gt;""</formula>
    </cfRule>
  </conditionalFormatting>
  <conditionalFormatting sqref="F1367:G1367">
    <cfRule type="expression" dxfId="185" priority="186" stopIfTrue="1">
      <formula>$A1367&lt;&gt;""</formula>
    </cfRule>
  </conditionalFormatting>
  <conditionalFormatting sqref="B1367:C1367">
    <cfRule type="expression" dxfId="184" priority="185" stopIfTrue="1">
      <formula>$A1367&lt;&gt;""</formula>
    </cfRule>
  </conditionalFormatting>
  <conditionalFormatting sqref="B496:G496 B497:E503">
    <cfRule type="expression" dxfId="183" priority="184" stopIfTrue="1">
      <formula>$A496&lt;&gt;""</formula>
    </cfRule>
  </conditionalFormatting>
  <conditionalFormatting sqref="I491:I495 B491:E495">
    <cfRule type="expression" dxfId="182" priority="183" stopIfTrue="1">
      <formula>$A491&lt;&gt;""</formula>
    </cfRule>
  </conditionalFormatting>
  <conditionalFormatting sqref="H494:H495 F491:H493">
    <cfRule type="expression" dxfId="181" priority="182" stopIfTrue="1">
      <formula>$A491&lt;&gt;""</formula>
    </cfRule>
  </conditionalFormatting>
  <conditionalFormatting sqref="D1145:E1145 I1145">
    <cfRule type="expression" dxfId="180" priority="181" stopIfTrue="1">
      <formula>$A1145&lt;&gt;""</formula>
    </cfRule>
  </conditionalFormatting>
  <conditionalFormatting sqref="H1145">
    <cfRule type="expression" dxfId="179" priority="180" stopIfTrue="1">
      <formula>$A1145&lt;&gt;""</formula>
    </cfRule>
  </conditionalFormatting>
  <conditionalFormatting sqref="F1145:G1145">
    <cfRule type="expression" dxfId="178" priority="179" stopIfTrue="1">
      <formula>$A1145&lt;&gt;""</formula>
    </cfRule>
  </conditionalFormatting>
  <conditionalFormatting sqref="B1145:C1145">
    <cfRule type="expression" dxfId="177" priority="178" stopIfTrue="1">
      <formula>$A1145&lt;&gt;""</formula>
    </cfRule>
  </conditionalFormatting>
  <conditionalFormatting sqref="D1376:E1376 I1376">
    <cfRule type="expression" dxfId="176" priority="177" stopIfTrue="1">
      <formula>$A1376&lt;&gt;""</formula>
    </cfRule>
  </conditionalFormatting>
  <conditionalFormatting sqref="H1376">
    <cfRule type="expression" dxfId="175" priority="176" stopIfTrue="1">
      <formula>$A1376&lt;&gt;""</formula>
    </cfRule>
  </conditionalFormatting>
  <conditionalFormatting sqref="F1376:G1376">
    <cfRule type="expression" dxfId="174" priority="175" stopIfTrue="1">
      <formula>$A1376&lt;&gt;""</formula>
    </cfRule>
  </conditionalFormatting>
  <conditionalFormatting sqref="B1376:C1376">
    <cfRule type="expression" dxfId="173" priority="174" stopIfTrue="1">
      <formula>$A1376&lt;&gt;""</formula>
    </cfRule>
  </conditionalFormatting>
  <conditionalFormatting sqref="I1305:I1306">
    <cfRule type="expression" dxfId="172" priority="173" stopIfTrue="1">
      <formula>$A1305&lt;&gt;""</formula>
    </cfRule>
  </conditionalFormatting>
  <conditionalFormatting sqref="D1305:E1306">
    <cfRule type="expression" dxfId="171" priority="172" stopIfTrue="1">
      <formula>$A1305&lt;&gt;""</formula>
    </cfRule>
  </conditionalFormatting>
  <conditionalFormatting sqref="H1305:H1306">
    <cfRule type="expression" dxfId="170" priority="171" stopIfTrue="1">
      <formula>$A1305&lt;&gt;""</formula>
    </cfRule>
  </conditionalFormatting>
  <conditionalFormatting sqref="F1305:G1306">
    <cfRule type="expression" dxfId="169" priority="170" stopIfTrue="1">
      <formula>$A1305&lt;&gt;""</formula>
    </cfRule>
  </conditionalFormatting>
  <conditionalFormatting sqref="B1305:C1306">
    <cfRule type="expression" dxfId="168" priority="169" stopIfTrue="1">
      <formula>$A1305&lt;&gt;""</formula>
    </cfRule>
  </conditionalFormatting>
  <conditionalFormatting sqref="I1419">
    <cfRule type="expression" dxfId="167" priority="168" stopIfTrue="1">
      <formula>$A1419&lt;&gt;""</formula>
    </cfRule>
  </conditionalFormatting>
  <conditionalFormatting sqref="D1419:E1419">
    <cfRule type="expression" dxfId="166" priority="167" stopIfTrue="1">
      <formula>$A1419&lt;&gt;""</formula>
    </cfRule>
  </conditionalFormatting>
  <conditionalFormatting sqref="H1419">
    <cfRule type="expression" dxfId="165" priority="166" stopIfTrue="1">
      <formula>$A1419&lt;&gt;""</formula>
    </cfRule>
  </conditionalFormatting>
  <conditionalFormatting sqref="F1419:G1419">
    <cfRule type="expression" dxfId="164" priority="165" stopIfTrue="1">
      <formula>$A1419&lt;&gt;""</formula>
    </cfRule>
  </conditionalFormatting>
  <conditionalFormatting sqref="B1419:C1419">
    <cfRule type="expression" dxfId="163" priority="164" stopIfTrue="1">
      <formula>$A1419&lt;&gt;""</formula>
    </cfRule>
  </conditionalFormatting>
  <conditionalFormatting sqref="B1184:H1200">
    <cfRule type="expression" dxfId="162" priority="163" stopIfTrue="1">
      <formula>$A1184&lt;&gt;""</formula>
    </cfRule>
  </conditionalFormatting>
  <conditionalFormatting sqref="B1278:I1278 I1279:I1295">
    <cfRule type="expression" dxfId="161" priority="162" stopIfTrue="1">
      <formula>$A1278&lt;&gt;""</formula>
    </cfRule>
  </conditionalFormatting>
  <conditionalFormatting sqref="F250:I250">
    <cfRule type="expression" dxfId="160" priority="161" stopIfTrue="1">
      <formula>$A250&lt;&gt;""</formula>
    </cfRule>
  </conditionalFormatting>
  <conditionalFormatting sqref="F497:H503">
    <cfRule type="expression" dxfId="159" priority="160" stopIfTrue="1">
      <formula>$A497&lt;&gt;""</formula>
    </cfRule>
  </conditionalFormatting>
  <conditionalFormatting sqref="B1279:H1281 H1282:H1295 B1282:E1295">
    <cfRule type="expression" dxfId="158" priority="159" stopIfTrue="1">
      <formula>$A1279&lt;&gt;""</formula>
    </cfRule>
  </conditionalFormatting>
  <conditionalFormatting sqref="B1144:I1144">
    <cfRule type="expression" dxfId="157" priority="158" stopIfTrue="1">
      <formula>$A1144&lt;&gt;""</formula>
    </cfRule>
  </conditionalFormatting>
  <conditionalFormatting sqref="B1375:I1375">
    <cfRule type="expression" dxfId="156" priority="157" stopIfTrue="1">
      <formula>$A1375&lt;&gt;""</formula>
    </cfRule>
  </conditionalFormatting>
  <conditionalFormatting sqref="I251">
    <cfRule type="expression" dxfId="155" priority="156" stopIfTrue="1">
      <formula>$A251&lt;&gt;""</formula>
    </cfRule>
  </conditionalFormatting>
  <conditionalFormatting sqref="F481:G481">
    <cfRule type="expression" dxfId="154" priority="155" stopIfTrue="1">
      <formula>$A481&lt;&gt;""</formula>
    </cfRule>
  </conditionalFormatting>
  <conditionalFormatting sqref="H481">
    <cfRule type="expression" dxfId="153" priority="154" stopIfTrue="1">
      <formula>$A481&lt;&gt;""</formula>
    </cfRule>
  </conditionalFormatting>
  <conditionalFormatting sqref="D481:E481">
    <cfRule type="expression" dxfId="152" priority="153" stopIfTrue="1">
      <formula>$A481&lt;&gt;""</formula>
    </cfRule>
  </conditionalFormatting>
  <conditionalFormatting sqref="B481:C481">
    <cfRule type="expression" dxfId="151" priority="152" stopIfTrue="1">
      <formula>$A481&lt;&gt;""</formula>
    </cfRule>
  </conditionalFormatting>
  <conditionalFormatting sqref="I479:I480">
    <cfRule type="expression" dxfId="150" priority="151" stopIfTrue="1">
      <formula>$A479&lt;&gt;""</formula>
    </cfRule>
  </conditionalFormatting>
  <conditionalFormatting sqref="F479:H480">
    <cfRule type="expression" dxfId="149" priority="150" stopIfTrue="1">
      <formula>$A479&lt;&gt;""</formula>
    </cfRule>
  </conditionalFormatting>
  <conditionalFormatting sqref="D479:E480">
    <cfRule type="expression" dxfId="148" priority="149" stopIfTrue="1">
      <formula>$A479&lt;&gt;""</formula>
    </cfRule>
  </conditionalFormatting>
  <conditionalFormatting sqref="B479:C480">
    <cfRule type="expression" dxfId="147" priority="148" stopIfTrue="1">
      <formula>$A479&lt;&gt;""</formula>
    </cfRule>
  </conditionalFormatting>
  <conditionalFormatting sqref="F482:G482">
    <cfRule type="expression" dxfId="146" priority="147" stopIfTrue="1">
      <formula>$A482&lt;&gt;""</formula>
    </cfRule>
  </conditionalFormatting>
  <conditionalFormatting sqref="F193:G193">
    <cfRule type="expression" dxfId="145" priority="142" stopIfTrue="1">
      <formula>$A193&lt;&gt;""</formula>
    </cfRule>
  </conditionalFormatting>
  <conditionalFormatting sqref="I1117">
    <cfRule type="expression" dxfId="144" priority="146" stopIfTrue="1">
      <formula>$A1117&lt;&gt;""</formula>
    </cfRule>
  </conditionalFormatting>
  <conditionalFormatting sqref="D1117:E1117">
    <cfRule type="expression" dxfId="143" priority="145" stopIfTrue="1">
      <formula>$A1117&lt;&gt;""</formula>
    </cfRule>
  </conditionalFormatting>
  <conditionalFormatting sqref="B1117:C1117">
    <cfRule type="expression" dxfId="142" priority="144" stopIfTrue="1">
      <formula>$A1117&lt;&gt;""</formula>
    </cfRule>
  </conditionalFormatting>
  <conditionalFormatting sqref="H1117">
    <cfRule type="expression" dxfId="141" priority="143" stopIfTrue="1">
      <formula>$A1117&lt;&gt;""</formula>
    </cfRule>
  </conditionalFormatting>
  <conditionalFormatting sqref="H193">
    <cfRule type="expression" dxfId="140" priority="141" stopIfTrue="1">
      <formula>$A193&lt;&gt;""</formula>
    </cfRule>
  </conditionalFormatting>
  <conditionalFormatting sqref="F194:H197">
    <cfRule type="expression" dxfId="139" priority="140" stopIfTrue="1">
      <formula>$A194&lt;&gt;""</formula>
    </cfRule>
  </conditionalFormatting>
  <conditionalFormatting sqref="F1282:G1295">
    <cfRule type="expression" dxfId="138" priority="139" stopIfTrue="1">
      <formula>$A1282&lt;&gt;""</formula>
    </cfRule>
  </conditionalFormatting>
  <conditionalFormatting sqref="F494:G495">
    <cfRule type="expression" dxfId="137" priority="138" stopIfTrue="1">
      <formula>$A494&lt;&gt;""</formula>
    </cfRule>
  </conditionalFormatting>
  <conditionalFormatting sqref="F251:G251">
    <cfRule type="expression" dxfId="136" priority="137" stopIfTrue="1">
      <formula>$A251&lt;&gt;""</formula>
    </cfRule>
  </conditionalFormatting>
  <conditionalFormatting sqref="H251">
    <cfRule type="expression" dxfId="135" priority="136" stopIfTrue="1">
      <formula>$A251&lt;&gt;""</formula>
    </cfRule>
  </conditionalFormatting>
  <conditionalFormatting sqref="F198:H198">
    <cfRule type="expression" dxfId="134" priority="135" stopIfTrue="1">
      <formula>$A198&lt;&gt;""</formula>
    </cfRule>
  </conditionalFormatting>
  <conditionalFormatting sqref="I1262 B1262:E1262">
    <cfRule type="expression" dxfId="133" priority="134" stopIfTrue="1">
      <formula>$A1262&lt;&gt;""</formula>
    </cfRule>
  </conditionalFormatting>
  <conditionalFormatting sqref="F1262:H1262">
    <cfRule type="expression" dxfId="132" priority="133" stopIfTrue="1">
      <formula>$A1262&lt;&gt;""</formula>
    </cfRule>
  </conditionalFormatting>
  <conditionalFormatting sqref="F1400:G1409">
    <cfRule type="expression" dxfId="131" priority="132" stopIfTrue="1">
      <formula>$A1400&lt;&gt;""</formula>
    </cfRule>
  </conditionalFormatting>
  <conditionalFormatting sqref="F199:G200">
    <cfRule type="expression" dxfId="130" priority="131" stopIfTrue="1">
      <formula>$A199&lt;&gt;""</formula>
    </cfRule>
  </conditionalFormatting>
  <conditionalFormatting sqref="H199:H200">
    <cfRule type="expression" dxfId="129" priority="130" stopIfTrue="1">
      <formula>$A199&lt;&gt;""</formula>
    </cfRule>
  </conditionalFormatting>
  <conditionalFormatting sqref="F201:H202 F203:G207">
    <cfRule type="expression" dxfId="128" priority="129" stopIfTrue="1">
      <formula>$A201&lt;&gt;""</formula>
    </cfRule>
  </conditionalFormatting>
  <conditionalFormatting sqref="H203">
    <cfRule type="expression" dxfId="127" priority="128" stopIfTrue="1">
      <formula>$A203&lt;&gt;""</formula>
    </cfRule>
  </conditionalFormatting>
  <conditionalFormatting sqref="B1401:E1411">
    <cfRule type="expression" dxfId="126" priority="127" stopIfTrue="1">
      <formula>$A1401&lt;&gt;""</formula>
    </cfRule>
  </conditionalFormatting>
  <conditionalFormatting sqref="H204:H208">
    <cfRule type="expression" dxfId="125" priority="126" stopIfTrue="1">
      <formula>$A204&lt;&gt;""</formula>
    </cfRule>
  </conditionalFormatting>
  <conditionalFormatting sqref="B632">
    <cfRule type="expression" dxfId="124" priority="125" stopIfTrue="1">
      <formula>$A632&lt;&gt;""</formula>
    </cfRule>
  </conditionalFormatting>
  <conditionalFormatting sqref="B283:I283">
    <cfRule type="expression" dxfId="123" priority="124" stopIfTrue="1">
      <formula>$A283&lt;&gt;""</formula>
    </cfRule>
  </conditionalFormatting>
  <conditionalFormatting sqref="B284:I284">
    <cfRule type="expression" dxfId="122" priority="123" stopIfTrue="1">
      <formula>$A284&lt;&gt;""</formula>
    </cfRule>
  </conditionalFormatting>
  <conditionalFormatting sqref="B285:I287 B288:E297 I288:I290">
    <cfRule type="expression" dxfId="121" priority="122" stopIfTrue="1">
      <formula>$A285&lt;&gt;""</formula>
    </cfRule>
  </conditionalFormatting>
  <conditionalFormatting sqref="F288:H290">
    <cfRule type="expression" dxfId="120" priority="121" stopIfTrue="1">
      <formula>$A288&lt;&gt;""</formula>
    </cfRule>
  </conditionalFormatting>
  <conditionalFormatting sqref="F208:G208">
    <cfRule type="expression" dxfId="119" priority="120" stopIfTrue="1">
      <formula>$A208&lt;&gt;""</formula>
    </cfRule>
  </conditionalFormatting>
  <conditionalFormatting sqref="H209:H212">
    <cfRule type="expression" dxfId="118" priority="118" stopIfTrue="1">
      <formula>$A209&lt;&gt;""</formula>
    </cfRule>
  </conditionalFormatting>
  <conditionalFormatting sqref="F209:G213">
    <cfRule type="expression" dxfId="117" priority="119" stopIfTrue="1">
      <formula>$A209&lt;&gt;""</formula>
    </cfRule>
  </conditionalFormatting>
  <conditionalFormatting sqref="H213">
    <cfRule type="expression" dxfId="116" priority="117" stopIfTrue="1">
      <formula>$A213&lt;&gt;""</formula>
    </cfRule>
  </conditionalFormatting>
  <conditionalFormatting sqref="I291:I297">
    <cfRule type="expression" dxfId="115" priority="116" stopIfTrue="1">
      <formula>$A291&lt;&gt;""</formula>
    </cfRule>
  </conditionalFormatting>
  <conditionalFormatting sqref="F291:H297">
    <cfRule type="expression" dxfId="114" priority="115" stopIfTrue="1">
      <formula>$A291&lt;&gt;""</formula>
    </cfRule>
  </conditionalFormatting>
  <conditionalFormatting sqref="B1226:I1226 B1234:I1239 B1228:I1232">
    <cfRule type="expression" dxfId="113" priority="114" stopIfTrue="1">
      <formula>$A1226&lt;&gt;""</formula>
    </cfRule>
  </conditionalFormatting>
  <conditionalFormatting sqref="F1117:G1117">
    <cfRule type="expression" dxfId="112" priority="113" stopIfTrue="1">
      <formula>$A1117&lt;&gt;""</formula>
    </cfRule>
  </conditionalFormatting>
  <conditionalFormatting sqref="D1322:E1322">
    <cfRule type="expression" dxfId="111" priority="112" stopIfTrue="1">
      <formula>$A1322&lt;&gt;""</formula>
    </cfRule>
  </conditionalFormatting>
  <conditionalFormatting sqref="B1322:C1322">
    <cfRule type="expression" dxfId="110" priority="111" stopIfTrue="1">
      <formula>$A1322&lt;&gt;""</formula>
    </cfRule>
  </conditionalFormatting>
  <conditionalFormatting sqref="H1322">
    <cfRule type="expression" dxfId="109" priority="110" stopIfTrue="1">
      <formula>$A1322&lt;&gt;""</formula>
    </cfRule>
  </conditionalFormatting>
  <conditionalFormatting sqref="F1322:G1322">
    <cfRule type="expression" dxfId="108" priority="109" stopIfTrue="1">
      <formula>$A1322&lt;&gt;""</formula>
    </cfRule>
  </conditionalFormatting>
  <conditionalFormatting sqref="H214:H228">
    <cfRule type="expression" dxfId="107" priority="107" stopIfTrue="1">
      <formula>$A214&lt;&gt;""</formula>
    </cfRule>
  </conditionalFormatting>
  <conditionalFormatting sqref="F214:G228">
    <cfRule type="expression" dxfId="106" priority="108" stopIfTrue="1">
      <formula>$A214&lt;&gt;""</formula>
    </cfRule>
  </conditionalFormatting>
  <conditionalFormatting sqref="B504:I506">
    <cfRule type="expression" dxfId="105" priority="106" stopIfTrue="1">
      <formula>$A504&lt;&gt;""</formula>
    </cfRule>
  </conditionalFormatting>
  <conditionalFormatting sqref="B298:I298 B299:E327">
    <cfRule type="expression" dxfId="104" priority="105" stopIfTrue="1">
      <formula>$A298&lt;&gt;""</formula>
    </cfRule>
  </conditionalFormatting>
  <conditionalFormatting sqref="F299:I327">
    <cfRule type="expression" dxfId="103" priority="104" stopIfTrue="1">
      <formula>$A299&lt;&gt;""</formula>
    </cfRule>
  </conditionalFormatting>
  <conditionalFormatting sqref="B1233:I1233">
    <cfRule type="expression" dxfId="102" priority="103" stopIfTrue="1">
      <formula>$A1233&lt;&gt;""</formula>
    </cfRule>
  </conditionalFormatting>
  <conditionalFormatting sqref="B1227:I1227">
    <cfRule type="expression" dxfId="101" priority="102" stopIfTrue="1">
      <formula>$A1227&lt;&gt;""</formula>
    </cfRule>
  </conditionalFormatting>
  <conditionalFormatting sqref="A815:J815">
    <cfRule type="expression" dxfId="100" priority="101" stopIfTrue="1">
      <formula>$A815&lt;&gt;""</formula>
    </cfRule>
  </conditionalFormatting>
  <conditionalFormatting sqref="A816:A825">
    <cfRule type="expression" dxfId="99" priority="100" stopIfTrue="1">
      <formula>$A816&lt;&gt;""</formula>
    </cfRule>
  </conditionalFormatting>
  <conditionalFormatting sqref="F818:G818">
    <cfRule type="expression" dxfId="98" priority="99" stopIfTrue="1">
      <formula>$A818&lt;&gt;""</formula>
    </cfRule>
  </conditionalFormatting>
  <conditionalFormatting sqref="B826:E826">
    <cfRule type="expression" dxfId="97" priority="98" stopIfTrue="1">
      <formula>$A826&lt;&gt;""</formula>
    </cfRule>
  </conditionalFormatting>
  <conditionalFormatting sqref="A826">
    <cfRule type="expression" dxfId="96" priority="97" stopIfTrue="1">
      <formula>$A826&lt;&gt;""</formula>
    </cfRule>
  </conditionalFormatting>
  <conditionalFormatting sqref="F826:G826">
    <cfRule type="expression" dxfId="95" priority="96" stopIfTrue="1">
      <formula>$A826&lt;&gt;""</formula>
    </cfRule>
  </conditionalFormatting>
  <conditionalFormatting sqref="A827">
    <cfRule type="expression" dxfId="94" priority="95" stopIfTrue="1">
      <formula>$A827&lt;&gt;""</formula>
    </cfRule>
  </conditionalFormatting>
  <conditionalFormatting sqref="B1240:I1259">
    <cfRule type="expression" dxfId="93" priority="94" stopIfTrue="1">
      <formula>$A1240&lt;&gt;""</formula>
    </cfRule>
  </conditionalFormatting>
  <conditionalFormatting sqref="I1384:I1392">
    <cfRule type="expression" dxfId="92" priority="93" stopIfTrue="1">
      <formula>$A1384&lt;&gt;""</formula>
    </cfRule>
  </conditionalFormatting>
  <conditionalFormatting sqref="H1384">
    <cfRule type="expression" dxfId="91" priority="92" stopIfTrue="1">
      <formula>$A1384&lt;&gt;""</formula>
    </cfRule>
  </conditionalFormatting>
  <conditionalFormatting sqref="D1384:E1386">
    <cfRule type="expression" dxfId="90" priority="91" stopIfTrue="1">
      <formula>$A1384&lt;&gt;""</formula>
    </cfRule>
  </conditionalFormatting>
  <conditionalFormatting sqref="F1384:G1386">
    <cfRule type="expression" dxfId="89" priority="90" stopIfTrue="1">
      <formula>$A1384&lt;&gt;""</formula>
    </cfRule>
  </conditionalFormatting>
  <conditionalFormatting sqref="B1384:C1386">
    <cfRule type="expression" dxfId="88" priority="89" stopIfTrue="1">
      <formula>$A1384&lt;&gt;""</formula>
    </cfRule>
  </conditionalFormatting>
  <conditionalFormatting sqref="I1159">
    <cfRule type="expression" dxfId="87" priority="88" stopIfTrue="1">
      <formula>$A1159&lt;&gt;""</formula>
    </cfRule>
  </conditionalFormatting>
  <conditionalFormatting sqref="H1159">
    <cfRule type="expression" dxfId="86" priority="87" stopIfTrue="1">
      <formula>$A1159&lt;&gt;""</formula>
    </cfRule>
  </conditionalFormatting>
  <conditionalFormatting sqref="D1159:E1159">
    <cfRule type="expression" dxfId="85" priority="86" stopIfTrue="1">
      <formula>$A1159&lt;&gt;""</formula>
    </cfRule>
  </conditionalFormatting>
  <conditionalFormatting sqref="F1159:G1159">
    <cfRule type="expression" dxfId="84" priority="85" stopIfTrue="1">
      <formula>$A1159&lt;&gt;""</formula>
    </cfRule>
  </conditionalFormatting>
  <conditionalFormatting sqref="B1159:C1159">
    <cfRule type="expression" dxfId="83" priority="84" stopIfTrue="1">
      <formula>$A1159&lt;&gt;""</formula>
    </cfRule>
  </conditionalFormatting>
  <conditionalFormatting sqref="H1385">
    <cfRule type="expression" dxfId="82" priority="83" stopIfTrue="1">
      <formula>$A1385&lt;&gt;""</formula>
    </cfRule>
  </conditionalFormatting>
  <conditionalFormatting sqref="B1156:I1157">
    <cfRule type="expression" dxfId="81" priority="82" stopIfTrue="1">
      <formula>$A1156&lt;&gt;""</formula>
    </cfRule>
  </conditionalFormatting>
  <conditionalFormatting sqref="I166 B166:G166">
    <cfRule type="expression" dxfId="80" priority="81" stopIfTrue="1">
      <formula>$A166&lt;&gt;""</formula>
    </cfRule>
  </conditionalFormatting>
  <conditionalFormatting sqref="H166">
    <cfRule type="expression" dxfId="79" priority="80" stopIfTrue="1">
      <formula>$A166&lt;&gt;""</formula>
    </cfRule>
  </conditionalFormatting>
  <conditionalFormatting sqref="I696">
    <cfRule type="expression" dxfId="78" priority="79" stopIfTrue="1">
      <formula>$A696&lt;&gt;""</formula>
    </cfRule>
  </conditionalFormatting>
  <conditionalFormatting sqref="D696:E696">
    <cfRule type="expression" dxfId="77" priority="78" stopIfTrue="1">
      <formula>$A696&lt;&gt;""</formula>
    </cfRule>
  </conditionalFormatting>
  <conditionalFormatting sqref="H696">
    <cfRule type="expression" dxfId="76" priority="77" stopIfTrue="1">
      <formula>$A696&lt;&gt;""</formula>
    </cfRule>
  </conditionalFormatting>
  <conditionalFormatting sqref="F696:G696">
    <cfRule type="expression" dxfId="75" priority="76" stopIfTrue="1">
      <formula>$A696&lt;&gt;""</formula>
    </cfRule>
  </conditionalFormatting>
  <conditionalFormatting sqref="B696:C696">
    <cfRule type="expression" dxfId="74" priority="75" stopIfTrue="1">
      <formula>$A696&lt;&gt;""</formula>
    </cfRule>
  </conditionalFormatting>
  <conditionalFormatting sqref="A1096:I1096">
    <cfRule type="expression" dxfId="73" priority="74" stopIfTrue="1">
      <formula>$A1096&lt;&gt;""</formula>
    </cfRule>
  </conditionalFormatting>
  <conditionalFormatting sqref="B356:J366">
    <cfRule type="expression" dxfId="72" priority="73" stopIfTrue="1">
      <formula>$A356&lt;&gt;""</formula>
    </cfRule>
  </conditionalFormatting>
  <conditionalFormatting sqref="A912:H912">
    <cfRule type="expression" dxfId="71" priority="72" stopIfTrue="1">
      <formula>$A912&lt;&gt;""</formula>
    </cfRule>
  </conditionalFormatting>
  <conditionalFormatting sqref="A332:H335">
    <cfRule type="expression" dxfId="70" priority="71" stopIfTrue="1">
      <formula>$A332&lt;&gt;""</formula>
    </cfRule>
  </conditionalFormatting>
  <conditionalFormatting sqref="A330:E330">
    <cfRule type="expression" dxfId="69" priority="70" stopIfTrue="1">
      <formula>$A330&lt;&gt;""</formula>
    </cfRule>
  </conditionalFormatting>
  <conditionalFormatting sqref="A1396:H1397">
    <cfRule type="expression" dxfId="68" priority="69" stopIfTrue="1">
      <formula>$A1396&lt;&gt;""</formula>
    </cfRule>
  </conditionalFormatting>
  <conditionalFormatting sqref="A1369:A1370">
    <cfRule type="expression" dxfId="67" priority="68" stopIfTrue="1">
      <formula>$A1369&lt;&gt;""</formula>
    </cfRule>
  </conditionalFormatting>
  <conditionalFormatting sqref="D1369:E1370">
    <cfRule type="expression" dxfId="66" priority="67" stopIfTrue="1">
      <formula>$A1369&lt;&gt;""</formula>
    </cfRule>
  </conditionalFormatting>
  <conditionalFormatting sqref="H1369:H1370">
    <cfRule type="expression" dxfId="65" priority="66" stopIfTrue="1">
      <formula>$A1369&lt;&gt;""</formula>
    </cfRule>
  </conditionalFormatting>
  <conditionalFormatting sqref="B1369:C1370">
    <cfRule type="expression" dxfId="64" priority="65" stopIfTrue="1">
      <formula>$A1369&lt;&gt;""</formula>
    </cfRule>
  </conditionalFormatting>
  <conditionalFormatting sqref="F1369:G1370">
    <cfRule type="expression" dxfId="63" priority="64" stopIfTrue="1">
      <formula>$A1369&lt;&gt;""</formula>
    </cfRule>
  </conditionalFormatting>
  <conditionalFormatting sqref="A1149:A1150">
    <cfRule type="expression" dxfId="62" priority="63" stopIfTrue="1">
      <formula>$A1149&lt;&gt;""</formula>
    </cfRule>
  </conditionalFormatting>
  <conditionalFormatting sqref="D1149:E1150">
    <cfRule type="expression" dxfId="61" priority="62" stopIfTrue="1">
      <formula>$A1149&lt;&gt;""</formula>
    </cfRule>
  </conditionalFormatting>
  <conditionalFormatting sqref="H1149:H1150">
    <cfRule type="expression" dxfId="60" priority="61" stopIfTrue="1">
      <formula>$A1149&lt;&gt;""</formula>
    </cfRule>
  </conditionalFormatting>
  <conditionalFormatting sqref="F1149:G1150">
    <cfRule type="expression" dxfId="59" priority="60" stopIfTrue="1">
      <formula>$A1149&lt;&gt;""</formula>
    </cfRule>
  </conditionalFormatting>
  <conditionalFormatting sqref="C1149:C1150">
    <cfRule type="expression" dxfId="58" priority="59" stopIfTrue="1">
      <formula>$A1149&lt;&gt;""</formula>
    </cfRule>
  </conditionalFormatting>
  <conditionalFormatting sqref="B1149:B1150">
    <cfRule type="expression" dxfId="57" priority="58" stopIfTrue="1">
      <formula>$A1149&lt;&gt;""</formula>
    </cfRule>
  </conditionalFormatting>
  <conditionalFormatting sqref="A1119:H1120">
    <cfRule type="expression" dxfId="56" priority="57" stopIfTrue="1">
      <formula>$A1119&lt;&gt;""</formula>
    </cfRule>
  </conditionalFormatting>
  <conditionalFormatting sqref="A1298:A1299">
    <cfRule type="expression" dxfId="55" priority="56" stopIfTrue="1">
      <formula>$A1298&lt;&gt;""</formula>
    </cfRule>
  </conditionalFormatting>
  <conditionalFormatting sqref="B1298:E1299">
    <cfRule type="expression" dxfId="54" priority="55" stopIfTrue="1">
      <formula>$A1298&lt;&gt;""</formula>
    </cfRule>
  </conditionalFormatting>
  <conditionalFormatting sqref="F1298:H1299">
    <cfRule type="expression" dxfId="53" priority="54" stopIfTrue="1">
      <formula>$A1298&lt;&gt;""</formula>
    </cfRule>
  </conditionalFormatting>
  <conditionalFormatting sqref="B1468:H1468">
    <cfRule type="expression" dxfId="52" priority="53" stopIfTrue="1">
      <formula>$A1468&lt;&gt;""</formula>
    </cfRule>
  </conditionalFormatting>
  <conditionalFormatting sqref="A1314:A1315">
    <cfRule type="expression" dxfId="51" priority="52" stopIfTrue="1">
      <formula>$A1314&lt;&gt;""</formula>
    </cfRule>
  </conditionalFormatting>
  <conditionalFormatting sqref="D1314:E1315">
    <cfRule type="expression" dxfId="50" priority="51" stopIfTrue="1">
      <formula>$A1314&lt;&gt;""</formula>
    </cfRule>
  </conditionalFormatting>
  <conditionalFormatting sqref="H1314:H1315">
    <cfRule type="expression" dxfId="49" priority="50" stopIfTrue="1">
      <formula>$A1314&lt;&gt;""</formula>
    </cfRule>
  </conditionalFormatting>
  <conditionalFormatting sqref="F1314:G1315">
    <cfRule type="expression" dxfId="48" priority="49" stopIfTrue="1">
      <formula>$A1314&lt;&gt;""</formula>
    </cfRule>
  </conditionalFormatting>
  <conditionalFormatting sqref="B1314:C1315">
    <cfRule type="expression" dxfId="47" priority="48" stopIfTrue="1">
      <formula>$A1314&lt;&gt;""</formula>
    </cfRule>
  </conditionalFormatting>
  <conditionalFormatting sqref="A1415:H1416">
    <cfRule type="expression" dxfId="46" priority="47" stopIfTrue="1">
      <formula>$A1415&lt;&gt;""</formula>
    </cfRule>
  </conditionalFormatting>
  <conditionalFormatting sqref="A1066:H1067">
    <cfRule type="expression" dxfId="45" priority="46" stopIfTrue="1">
      <formula>$A1066&lt;&gt;""</formula>
    </cfRule>
  </conditionalFormatting>
  <conditionalFormatting sqref="A1177:A1178">
    <cfRule type="expression" dxfId="44" priority="45" stopIfTrue="1">
      <formula>$A1177&lt;&gt;""</formula>
    </cfRule>
  </conditionalFormatting>
  <conditionalFormatting sqref="B1177:H1178">
    <cfRule type="expression" dxfId="43" priority="44" stopIfTrue="1">
      <formula>$A1177&lt;&gt;""</formula>
    </cfRule>
  </conditionalFormatting>
  <conditionalFormatting sqref="F284:G284">
    <cfRule type="expression" dxfId="42" priority="43" stopIfTrue="1">
      <formula>$A284&lt;&gt;""</formula>
    </cfRule>
  </conditionalFormatting>
  <conditionalFormatting sqref="A500:J502">
    <cfRule type="expression" dxfId="41" priority="42" stopIfTrue="1">
      <formula>$A500&lt;&gt;""</formula>
    </cfRule>
  </conditionalFormatting>
  <conditionalFormatting sqref="A539:J541">
    <cfRule type="expression" dxfId="40" priority="41" stopIfTrue="1">
      <formula>$A539&lt;&gt;""</formula>
    </cfRule>
  </conditionalFormatting>
  <conditionalFormatting sqref="F550:G550">
    <cfRule type="expression" dxfId="39" priority="40" stopIfTrue="1">
      <formula>$A550&lt;&gt;""</formula>
    </cfRule>
  </conditionalFormatting>
  <conditionalFormatting sqref="A917:J922">
    <cfRule type="expression" dxfId="38" priority="39" stopIfTrue="1">
      <formula>$A917&lt;&gt;""</formula>
    </cfRule>
  </conditionalFormatting>
  <conditionalFormatting sqref="A926:J928">
    <cfRule type="expression" dxfId="37" priority="38" stopIfTrue="1">
      <formula>$A926&lt;&gt;""</formula>
    </cfRule>
  </conditionalFormatting>
  <conditionalFormatting sqref="A1069:J1071">
    <cfRule type="expression" dxfId="36" priority="37" stopIfTrue="1">
      <formula>$A1069&lt;&gt;""</formula>
    </cfRule>
  </conditionalFormatting>
  <conditionalFormatting sqref="A1377:J1378">
    <cfRule type="expression" dxfId="35" priority="36" stopIfTrue="1">
      <formula>$A1377&lt;&gt;""</formula>
    </cfRule>
  </conditionalFormatting>
  <conditionalFormatting sqref="B699:I700 B701:E706 H701:I706 B698:E698 H698:I698">
    <cfRule type="expression" dxfId="34" priority="35" stopIfTrue="1">
      <formula>$A698&lt;&gt;""</formula>
    </cfRule>
  </conditionalFormatting>
  <conditionalFormatting sqref="F833:G833">
    <cfRule type="expression" dxfId="33" priority="34" stopIfTrue="1">
      <formula>$A833&lt;&gt;""</formula>
    </cfRule>
  </conditionalFormatting>
  <conditionalFormatting sqref="B697:I697 F698:G698">
    <cfRule type="expression" dxfId="32" priority="33" stopIfTrue="1">
      <formula>$A697&lt;&gt;""</formula>
    </cfRule>
  </conditionalFormatting>
  <conditionalFormatting sqref="F701:G701">
    <cfRule type="expression" dxfId="31" priority="32" stopIfTrue="1">
      <formula>$A701&lt;&gt;""</formula>
    </cfRule>
  </conditionalFormatting>
  <conditionalFormatting sqref="F702:G706">
    <cfRule type="expression" dxfId="30" priority="31" stopIfTrue="1">
      <formula>$A702&lt;&gt;""</formula>
    </cfRule>
  </conditionalFormatting>
  <conditionalFormatting sqref="H1386">
    <cfRule type="expression" dxfId="29" priority="30" stopIfTrue="1">
      <formula>$A1386&lt;&gt;""</formula>
    </cfRule>
  </conditionalFormatting>
  <conditionalFormatting sqref="B1160:I1164">
    <cfRule type="expression" dxfId="28" priority="29" stopIfTrue="1">
      <formula>$A1160&lt;&gt;""</formula>
    </cfRule>
  </conditionalFormatting>
  <conditionalFormatting sqref="B1387:H1392">
    <cfRule type="expression" dxfId="27" priority="28" stopIfTrue="1">
      <formula>$A1387&lt;&gt;""</formula>
    </cfRule>
  </conditionalFormatting>
  <conditionalFormatting sqref="B1158:I1158">
    <cfRule type="expression" dxfId="26" priority="27" stopIfTrue="1">
      <formula>$A1158&lt;&gt;""</formula>
    </cfRule>
  </conditionalFormatting>
  <conditionalFormatting sqref="B708:E708 H708:I708">
    <cfRule type="expression" dxfId="25" priority="26" stopIfTrue="1">
      <formula>$A708&lt;&gt;""</formula>
    </cfRule>
  </conditionalFormatting>
  <conditionalFormatting sqref="H1410:H1411">
    <cfRule type="expression" dxfId="24" priority="25" stopIfTrue="1">
      <formula>$A1410&lt;&gt;""</formula>
    </cfRule>
  </conditionalFormatting>
  <conditionalFormatting sqref="F1410:G1411">
    <cfRule type="expression" dxfId="23" priority="24" stopIfTrue="1">
      <formula>$A1410&lt;&gt;""</formula>
    </cfRule>
  </conditionalFormatting>
  <conditionalFormatting sqref="B1134:I1134">
    <cfRule type="expression" dxfId="22" priority="23" stopIfTrue="1">
      <formula>$A1134&lt;&gt;""</formula>
    </cfRule>
  </conditionalFormatting>
  <conditionalFormatting sqref="B1135:I1135 I1136:I1137">
    <cfRule type="expression" dxfId="21" priority="22" stopIfTrue="1">
      <formula>$A1135&lt;&gt;""</formula>
    </cfRule>
  </conditionalFormatting>
  <conditionalFormatting sqref="H229:H230">
    <cfRule type="expression" dxfId="20" priority="20" stopIfTrue="1">
      <formula>$A229&lt;&gt;""</formula>
    </cfRule>
  </conditionalFormatting>
  <conditionalFormatting sqref="F229:G230">
    <cfRule type="expression" dxfId="19" priority="21" stopIfTrue="1">
      <formula>$A229&lt;&gt;""</formula>
    </cfRule>
  </conditionalFormatting>
  <conditionalFormatting sqref="C606:H614">
    <cfRule type="expression" dxfId="18" priority="19" stopIfTrue="1">
      <formula>$A606&lt;&gt;""</formula>
    </cfRule>
  </conditionalFormatting>
  <conditionalFormatting sqref="B1136:H1137">
    <cfRule type="expression" dxfId="17" priority="18" stopIfTrue="1">
      <formula>$A1136&lt;&gt;""</formula>
    </cfRule>
  </conditionalFormatting>
  <conditionalFormatting sqref="F708:G708">
    <cfRule type="expression" dxfId="16" priority="17" stopIfTrue="1">
      <formula>$A708&lt;&gt;""</formula>
    </cfRule>
  </conditionalFormatting>
  <conditionalFormatting sqref="B615:I628">
    <cfRule type="expression" dxfId="15" priority="16" stopIfTrue="1">
      <formula>$A615&lt;&gt;""</formula>
    </cfRule>
  </conditionalFormatting>
  <conditionalFormatting sqref="B629:I629">
    <cfRule type="expression" dxfId="14" priority="15" stopIfTrue="1">
      <formula>$A629&lt;&gt;""</formula>
    </cfRule>
  </conditionalFormatting>
  <conditionalFormatting sqref="B630:I630">
    <cfRule type="expression" dxfId="13" priority="14" stopIfTrue="1">
      <formula>$A630&lt;&gt;""</formula>
    </cfRule>
  </conditionalFormatting>
  <conditionalFormatting sqref="B631:I631">
    <cfRule type="expression" dxfId="12" priority="13" stopIfTrue="1">
      <formula>$A631&lt;&gt;""</formula>
    </cfRule>
  </conditionalFormatting>
  <conditionalFormatting sqref="B231:I231">
    <cfRule type="expression" dxfId="11" priority="11" stopIfTrue="1">
      <formula>$A231&lt;&gt;""</formula>
    </cfRule>
  </conditionalFormatting>
  <conditionalFormatting sqref="H234">
    <cfRule type="expression" dxfId="10" priority="9" stopIfTrue="1">
      <formula>$A234&lt;&gt;""</formula>
    </cfRule>
  </conditionalFormatting>
  <conditionalFormatting sqref="G234">
    <cfRule type="expression" dxfId="9" priority="10" stopIfTrue="1">
      <formula>$A234&lt;&gt;""</formula>
    </cfRule>
  </conditionalFormatting>
  <conditionalFormatting sqref="H236">
    <cfRule type="expression" dxfId="8" priority="7" stopIfTrue="1">
      <formula>$A236&lt;&gt;""</formula>
    </cfRule>
  </conditionalFormatting>
  <conditionalFormatting sqref="F236:G236">
    <cfRule type="expression" dxfId="7" priority="8" stopIfTrue="1">
      <formula>$A236&lt;&gt;""</formula>
    </cfRule>
  </conditionalFormatting>
  <conditionalFormatting sqref="H237">
    <cfRule type="expression" dxfId="6" priority="5" stopIfTrue="1">
      <formula>$A237&lt;&gt;""</formula>
    </cfRule>
  </conditionalFormatting>
  <conditionalFormatting sqref="F237:G237">
    <cfRule type="expression" dxfId="5" priority="6" stopIfTrue="1">
      <formula>$A237&lt;&gt;""</formula>
    </cfRule>
  </conditionalFormatting>
  <conditionalFormatting sqref="H250:I250">
    <cfRule type="expression" dxfId="4" priority="4" stopIfTrue="1">
      <formula>$A250&lt;&gt;""</formula>
    </cfRule>
  </conditionalFormatting>
  <conditionalFormatting sqref="F250:G250">
    <cfRule type="expression" dxfId="3" priority="3" stopIfTrue="1">
      <formula>$A250&lt;&gt;""</formula>
    </cfRule>
  </conditionalFormatting>
  <conditionalFormatting sqref="B264:J264">
    <cfRule type="expression" dxfId="2" priority="303" stopIfTrue="1">
      <formula>#REF!&lt;&gt;""</formula>
    </cfRule>
  </conditionalFormatting>
  <conditionalFormatting sqref="H261:H263">
    <cfRule type="expression" dxfId="1" priority="2" stopIfTrue="1">
      <formula>$A261&lt;&gt;""</formula>
    </cfRule>
  </conditionalFormatting>
  <conditionalFormatting sqref="B261:I263">
    <cfRule type="expression" dxfId="0" priority="1" stopIfTrue="1">
      <formula>$A261&lt;&gt;""</formula>
    </cfRule>
  </conditionalFormatting>
  <dataValidations count="5">
    <dataValidation type="date" allowBlank="1" showInputMessage="1" showErrorMessage="1" sqref="D102:E102 D5008:E65536 D106:E106">
      <formula1>42370</formula1>
      <formula2>42735</formula2>
    </dataValidation>
    <dataValidation type="list" allowBlank="1" showInputMessage="1" showErrorMessage="1" sqref="A265:A5007 A107:A263">
      <formula1>OFFSET($A$1,0,0,$B$3,1)</formula1>
    </dataValidation>
    <dataValidation type="list" allowBlank="1" sqref="F107:F5007">
      <formula1>$F$96:$F$99</formula1>
    </dataValidation>
    <dataValidation allowBlank="1" sqref="G107:G5007"/>
    <dataValidation type="list" allowBlank="1" showInputMessage="1" showErrorMessage="1" errorTitle="Chyba !" error="zadajte (vyberte zo zoznamu) platný analytický kód podľa nápovedy k bunke I104" sqref="J107:J10007">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4"/>
  </cols>
  <sheetData>
    <row r="1" spans="1:12" s="242"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3" customFormat="1" x14ac:dyDescent="0.2">
      <c r="A2" s="229" t="s">
        <v>1349</v>
      </c>
      <c r="B2" s="230" t="s">
        <v>1350</v>
      </c>
      <c r="C2" s="271" t="s">
        <v>252</v>
      </c>
      <c r="D2" s="230" t="s">
        <v>1351</v>
      </c>
      <c r="E2" s="230" t="s">
        <v>448</v>
      </c>
      <c r="F2" s="230" t="s">
        <v>881</v>
      </c>
      <c r="G2" s="230" t="s">
        <v>1352</v>
      </c>
      <c r="H2" s="230" t="s">
        <v>1353</v>
      </c>
      <c r="I2" s="230" t="s">
        <v>1354</v>
      </c>
      <c r="J2" s="230" t="s">
        <v>274</v>
      </c>
      <c r="K2" s="230" t="s">
        <v>1355</v>
      </c>
      <c r="L2" s="231">
        <v>421911370554</v>
      </c>
    </row>
    <row r="3" spans="1:12" s="243" customFormat="1" x14ac:dyDescent="0.2">
      <c r="A3" s="229" t="s">
        <v>1356</v>
      </c>
      <c r="B3" s="230" t="s">
        <v>1357</v>
      </c>
      <c r="C3" s="271" t="s">
        <v>252</v>
      </c>
      <c r="D3" s="230" t="s">
        <v>1358</v>
      </c>
      <c r="E3" s="230" t="s">
        <v>1359</v>
      </c>
      <c r="F3" s="230" t="s">
        <v>1360</v>
      </c>
      <c r="G3" s="230" t="s">
        <v>1361</v>
      </c>
      <c r="H3" s="305" t="s">
        <v>1362</v>
      </c>
      <c r="I3" s="305" t="s">
        <v>1363</v>
      </c>
      <c r="J3" s="305" t="s">
        <v>274</v>
      </c>
      <c r="K3" s="230" t="s">
        <v>1363</v>
      </c>
      <c r="L3" s="231">
        <v>421905819613</v>
      </c>
    </row>
    <row r="4" spans="1:12" s="243" customFormat="1" x14ac:dyDescent="0.2">
      <c r="A4" s="229" t="s">
        <v>1042</v>
      </c>
      <c r="B4" s="230" t="s">
        <v>1278</v>
      </c>
      <c r="C4" s="271" t="s">
        <v>252</v>
      </c>
      <c r="D4" s="230" t="s">
        <v>1043</v>
      </c>
      <c r="E4" s="230" t="s">
        <v>271</v>
      </c>
      <c r="F4" s="230" t="s">
        <v>311</v>
      </c>
      <c r="G4" s="230" t="s">
        <v>1044</v>
      </c>
      <c r="H4" s="230" t="s">
        <v>1045</v>
      </c>
      <c r="I4" s="230" t="s">
        <v>1279</v>
      </c>
      <c r="J4" s="230" t="s">
        <v>269</v>
      </c>
      <c r="K4" s="230" t="s">
        <v>1280</v>
      </c>
      <c r="L4" s="231">
        <v>421910448008</v>
      </c>
    </row>
    <row r="5" spans="1:12" s="243" customFormat="1" x14ac:dyDescent="0.2">
      <c r="A5" s="225" t="s">
        <v>1882</v>
      </c>
      <c r="B5" s="226" t="s">
        <v>1895</v>
      </c>
      <c r="C5" s="227" t="s">
        <v>1896</v>
      </c>
      <c r="D5" s="226" t="s">
        <v>1897</v>
      </c>
      <c r="E5" s="226" t="s">
        <v>1898</v>
      </c>
      <c r="F5" s="226" t="s">
        <v>1281</v>
      </c>
      <c r="G5" s="339" t="s">
        <v>1899</v>
      </c>
      <c r="H5" s="339" t="s">
        <v>1900</v>
      </c>
      <c r="I5" s="226" t="s">
        <v>1901</v>
      </c>
      <c r="J5" s="226" t="s">
        <v>1902</v>
      </c>
      <c r="K5" s="226">
        <v>0</v>
      </c>
      <c r="L5" s="228">
        <v>0</v>
      </c>
    </row>
    <row r="6" spans="1:12" s="243" customFormat="1" x14ac:dyDescent="0.2">
      <c r="A6" s="229" t="s">
        <v>1364</v>
      </c>
      <c r="B6" s="230" t="s">
        <v>1365</v>
      </c>
      <c r="C6" s="271" t="s">
        <v>252</v>
      </c>
      <c r="D6" s="271" t="s">
        <v>1366</v>
      </c>
      <c r="E6" s="271" t="s">
        <v>448</v>
      </c>
      <c r="F6" s="230" t="s">
        <v>1367</v>
      </c>
      <c r="G6" s="230" t="s">
        <v>1368</v>
      </c>
      <c r="H6" s="230" t="s">
        <v>1369</v>
      </c>
      <c r="I6" s="271" t="s">
        <v>1370</v>
      </c>
      <c r="J6" s="271" t="s">
        <v>274</v>
      </c>
      <c r="K6" s="306" t="s">
        <v>1371</v>
      </c>
      <c r="L6" s="307">
        <v>421903555547</v>
      </c>
    </row>
    <row r="7" spans="1:12" s="243" customFormat="1" x14ac:dyDescent="0.2">
      <c r="A7" s="229" t="s">
        <v>1372</v>
      </c>
      <c r="B7" s="230" t="s">
        <v>1373</v>
      </c>
      <c r="C7" s="271" t="s">
        <v>252</v>
      </c>
      <c r="D7" s="230" t="s">
        <v>1374</v>
      </c>
      <c r="E7" s="230" t="s">
        <v>433</v>
      </c>
      <c r="F7" s="230" t="s">
        <v>434</v>
      </c>
      <c r="G7" s="230" t="s">
        <v>1375</v>
      </c>
      <c r="H7" s="304" t="s">
        <v>1376</v>
      </c>
      <c r="I7" s="230" t="s">
        <v>1377</v>
      </c>
      <c r="J7" s="230" t="s">
        <v>274</v>
      </c>
      <c r="K7" s="305">
        <v>0</v>
      </c>
      <c r="L7" s="307">
        <v>0</v>
      </c>
    </row>
    <row r="8" spans="1:12" s="243" customFormat="1" x14ac:dyDescent="0.2">
      <c r="A8" s="229" t="s">
        <v>1008</v>
      </c>
      <c r="B8" s="230" t="s">
        <v>770</v>
      </c>
      <c r="C8" s="271" t="s">
        <v>252</v>
      </c>
      <c r="D8" s="230" t="s">
        <v>1010</v>
      </c>
      <c r="E8" s="230" t="s">
        <v>1202</v>
      </c>
      <c r="F8" s="230" t="s">
        <v>333</v>
      </c>
      <c r="G8" s="230" t="s">
        <v>696</v>
      </c>
      <c r="H8" s="230" t="s">
        <v>697</v>
      </c>
      <c r="I8" s="230" t="s">
        <v>905</v>
      </c>
      <c r="J8" s="230" t="s">
        <v>274</v>
      </c>
      <c r="K8" s="230" t="s">
        <v>905</v>
      </c>
      <c r="L8" s="231">
        <v>421908868248</v>
      </c>
    </row>
    <row r="9" spans="1:12" s="243" customFormat="1" x14ac:dyDescent="0.2">
      <c r="A9" s="229" t="s">
        <v>1378</v>
      </c>
      <c r="B9" s="230" t="s">
        <v>1379</v>
      </c>
      <c r="C9" s="271" t="s">
        <v>252</v>
      </c>
      <c r="D9" s="271" t="s">
        <v>1380</v>
      </c>
      <c r="E9" s="271" t="s">
        <v>1381</v>
      </c>
      <c r="F9" s="230" t="s">
        <v>1382</v>
      </c>
      <c r="G9" s="230" t="s">
        <v>1383</v>
      </c>
      <c r="H9" s="230" t="s">
        <v>1384</v>
      </c>
      <c r="I9" s="271" t="s">
        <v>1385</v>
      </c>
      <c r="J9" s="271" t="s">
        <v>269</v>
      </c>
      <c r="K9" s="271" t="s">
        <v>1386</v>
      </c>
      <c r="L9" s="231">
        <v>421917626568</v>
      </c>
    </row>
    <row r="10" spans="1:12" s="243" customFormat="1" x14ac:dyDescent="0.2">
      <c r="A10" s="229" t="s">
        <v>18</v>
      </c>
      <c r="B10" s="230" t="s">
        <v>19</v>
      </c>
      <c r="C10" s="271" t="s">
        <v>252</v>
      </c>
      <c r="D10" s="271" t="s">
        <v>1282</v>
      </c>
      <c r="E10" s="271" t="s">
        <v>773</v>
      </c>
      <c r="F10" s="230" t="s">
        <v>774</v>
      </c>
      <c r="G10" s="230" t="s">
        <v>253</v>
      </c>
      <c r="H10" s="230" t="s">
        <v>1283</v>
      </c>
      <c r="I10" s="271" t="s">
        <v>1284</v>
      </c>
      <c r="J10" s="271" t="s">
        <v>1285</v>
      </c>
      <c r="K10" s="271" t="s">
        <v>1286</v>
      </c>
      <c r="L10" s="231">
        <v>421919188236</v>
      </c>
    </row>
    <row r="11" spans="1:12" s="243" customFormat="1" x14ac:dyDescent="0.2">
      <c r="A11" s="229" t="s">
        <v>20</v>
      </c>
      <c r="B11" s="230" t="s">
        <v>21</v>
      </c>
      <c r="C11" s="271" t="s">
        <v>252</v>
      </c>
      <c r="D11" s="230" t="s">
        <v>882</v>
      </c>
      <c r="E11" s="230" t="s">
        <v>1202</v>
      </c>
      <c r="F11" s="230" t="s">
        <v>883</v>
      </c>
      <c r="G11" s="230" t="s">
        <v>256</v>
      </c>
      <c r="H11" s="230" t="s">
        <v>257</v>
      </c>
      <c r="I11" s="230" t="s">
        <v>258</v>
      </c>
      <c r="J11" s="230" t="s">
        <v>274</v>
      </c>
      <c r="K11" s="230" t="s">
        <v>258</v>
      </c>
      <c r="L11" s="231">
        <v>421905948422</v>
      </c>
    </row>
    <row r="12" spans="1:12" s="243" customFormat="1" x14ac:dyDescent="0.2">
      <c r="A12" s="229" t="s">
        <v>1387</v>
      </c>
      <c r="B12" s="230" t="s">
        <v>1388</v>
      </c>
      <c r="C12" s="271" t="s">
        <v>252</v>
      </c>
      <c r="D12" s="271" t="s">
        <v>1389</v>
      </c>
      <c r="E12" s="271" t="s">
        <v>433</v>
      </c>
      <c r="F12" s="230" t="s">
        <v>434</v>
      </c>
      <c r="G12" s="230" t="s">
        <v>1390</v>
      </c>
      <c r="H12" s="230" t="s">
        <v>1391</v>
      </c>
      <c r="I12" s="271" t="s">
        <v>1392</v>
      </c>
      <c r="J12" s="271" t="s">
        <v>274</v>
      </c>
      <c r="K12" s="271" t="s">
        <v>1392</v>
      </c>
      <c r="L12" s="231">
        <v>421915184709</v>
      </c>
    </row>
    <row r="13" spans="1:12" s="243" customFormat="1" x14ac:dyDescent="0.2">
      <c r="A13" s="229" t="s">
        <v>28</v>
      </c>
      <c r="B13" s="230" t="s">
        <v>1287</v>
      </c>
      <c r="C13" s="271" t="s">
        <v>252</v>
      </c>
      <c r="D13" s="230" t="s">
        <v>270</v>
      </c>
      <c r="E13" s="230" t="s">
        <v>1202</v>
      </c>
      <c r="F13" s="230" t="s">
        <v>272</v>
      </c>
      <c r="G13" s="230" t="s">
        <v>1288</v>
      </c>
      <c r="H13" s="230" t="s">
        <v>1393</v>
      </c>
      <c r="I13" s="230" t="s">
        <v>273</v>
      </c>
      <c r="J13" s="230" t="s">
        <v>274</v>
      </c>
      <c r="K13" s="230" t="s">
        <v>273</v>
      </c>
      <c r="L13" s="231">
        <v>421908965156</v>
      </c>
    </row>
    <row r="14" spans="1:12" s="243" customFormat="1" x14ac:dyDescent="0.2">
      <c r="A14" s="229" t="s">
        <v>991</v>
      </c>
      <c r="B14" s="230" t="s">
        <v>23</v>
      </c>
      <c r="C14" s="271" t="s">
        <v>252</v>
      </c>
      <c r="D14" s="230" t="s">
        <v>259</v>
      </c>
      <c r="E14" s="230" t="s">
        <v>1202</v>
      </c>
      <c r="F14" s="230" t="s">
        <v>260</v>
      </c>
      <c r="G14" s="304" t="s">
        <v>261</v>
      </c>
      <c r="H14" s="304" t="s">
        <v>262</v>
      </c>
      <c r="I14" s="230" t="s">
        <v>263</v>
      </c>
      <c r="J14" s="230" t="s">
        <v>269</v>
      </c>
      <c r="K14" s="230" t="s">
        <v>1046</v>
      </c>
      <c r="L14" s="231">
        <v>421905998953</v>
      </c>
    </row>
    <row r="15" spans="1:12" s="243" customFormat="1" x14ac:dyDescent="0.2">
      <c r="A15" s="229" t="s">
        <v>1047</v>
      </c>
      <c r="B15" s="230" t="s">
        <v>1048</v>
      </c>
      <c r="C15" s="271" t="s">
        <v>252</v>
      </c>
      <c r="D15" s="230" t="s">
        <v>270</v>
      </c>
      <c r="E15" s="230" t="s">
        <v>1202</v>
      </c>
      <c r="F15" s="230" t="s">
        <v>272</v>
      </c>
      <c r="G15" s="309" t="s">
        <v>1049</v>
      </c>
      <c r="H15" s="230" t="s">
        <v>1050</v>
      </c>
      <c r="I15" s="230" t="s">
        <v>1903</v>
      </c>
      <c r="J15" s="230" t="s">
        <v>274</v>
      </c>
      <c r="K15" s="305" t="s">
        <v>1051</v>
      </c>
      <c r="L15" s="307">
        <v>421903200136</v>
      </c>
    </row>
    <row r="16" spans="1:12" s="243" customFormat="1" x14ac:dyDescent="0.2">
      <c r="A16" s="229" t="s">
        <v>25</v>
      </c>
      <c r="B16" s="230" t="s">
        <v>26</v>
      </c>
      <c r="C16" s="271" t="s">
        <v>252</v>
      </c>
      <c r="D16" s="230" t="s">
        <v>1289</v>
      </c>
      <c r="E16" s="230" t="s">
        <v>264</v>
      </c>
      <c r="F16" s="230" t="s">
        <v>265</v>
      </c>
      <c r="G16" s="230" t="s">
        <v>266</v>
      </c>
      <c r="H16" s="230" t="s">
        <v>267</v>
      </c>
      <c r="I16" s="230" t="s">
        <v>268</v>
      </c>
      <c r="J16" s="230" t="s">
        <v>274</v>
      </c>
      <c r="K16" s="230" t="s">
        <v>268</v>
      </c>
      <c r="L16" s="231">
        <v>421911361044</v>
      </c>
    </row>
    <row r="17" spans="1:12" s="243" customFormat="1" x14ac:dyDescent="0.2">
      <c r="A17" s="229" t="s">
        <v>975</v>
      </c>
      <c r="B17" s="230" t="s">
        <v>29</v>
      </c>
      <c r="C17" s="271" t="s">
        <v>252</v>
      </c>
      <c r="D17" s="230" t="s">
        <v>275</v>
      </c>
      <c r="E17" s="230" t="s">
        <v>276</v>
      </c>
      <c r="F17" s="230" t="s">
        <v>277</v>
      </c>
      <c r="G17" s="230" t="s">
        <v>864</v>
      </c>
      <c r="H17" s="230" t="s">
        <v>278</v>
      </c>
      <c r="I17" s="230" t="s">
        <v>279</v>
      </c>
      <c r="J17" s="230" t="s">
        <v>274</v>
      </c>
      <c r="K17" s="230" t="s">
        <v>280</v>
      </c>
      <c r="L17" s="231">
        <v>421903403105</v>
      </c>
    </row>
    <row r="18" spans="1:12" s="243" customFormat="1" x14ac:dyDescent="0.2">
      <c r="A18" s="229" t="s">
        <v>1394</v>
      </c>
      <c r="B18" s="230" t="s">
        <v>1395</v>
      </c>
      <c r="C18" s="271" t="s">
        <v>252</v>
      </c>
      <c r="D18" s="230" t="s">
        <v>1396</v>
      </c>
      <c r="E18" s="230" t="s">
        <v>1397</v>
      </c>
      <c r="F18" s="230" t="s">
        <v>1398</v>
      </c>
      <c r="G18" s="230" t="s">
        <v>1399</v>
      </c>
      <c r="H18" s="304" t="s">
        <v>1400</v>
      </c>
      <c r="I18" s="230" t="s">
        <v>1401</v>
      </c>
      <c r="J18" s="230" t="s">
        <v>274</v>
      </c>
      <c r="K18" s="230" t="s">
        <v>1401</v>
      </c>
      <c r="L18" s="231">
        <v>421917812810</v>
      </c>
    </row>
    <row r="19" spans="1:12" s="243" customFormat="1" x14ac:dyDescent="0.2">
      <c r="A19" s="229" t="s">
        <v>884</v>
      </c>
      <c r="B19" s="230" t="s">
        <v>885</v>
      </c>
      <c r="C19" s="271" t="s">
        <v>252</v>
      </c>
      <c r="D19" s="230" t="s">
        <v>886</v>
      </c>
      <c r="E19" s="230" t="s">
        <v>906</v>
      </c>
      <c r="F19" s="230" t="s">
        <v>887</v>
      </c>
      <c r="G19" s="230" t="s">
        <v>888</v>
      </c>
      <c r="H19" s="309" t="s">
        <v>889</v>
      </c>
      <c r="I19" s="230" t="s">
        <v>1904</v>
      </c>
      <c r="J19" s="230" t="s">
        <v>274</v>
      </c>
      <c r="K19" s="230" t="s">
        <v>1290</v>
      </c>
      <c r="L19" s="231">
        <v>421905162424</v>
      </c>
    </row>
    <row r="20" spans="1:12" s="243" customFormat="1" x14ac:dyDescent="0.2">
      <c r="A20" s="229" t="s">
        <v>32</v>
      </c>
      <c r="B20" s="230" t="s">
        <v>907</v>
      </c>
      <c r="C20" s="271" t="s">
        <v>252</v>
      </c>
      <c r="D20" s="230" t="s">
        <v>890</v>
      </c>
      <c r="E20" s="230" t="s">
        <v>433</v>
      </c>
      <c r="F20" s="230" t="s">
        <v>434</v>
      </c>
      <c r="G20" s="230" t="s">
        <v>1291</v>
      </c>
      <c r="H20" s="230" t="s">
        <v>281</v>
      </c>
      <c r="I20" s="230" t="s">
        <v>282</v>
      </c>
      <c r="J20" s="230" t="s">
        <v>274</v>
      </c>
      <c r="K20" s="230" t="s">
        <v>282</v>
      </c>
      <c r="L20" s="231">
        <v>421902901640</v>
      </c>
    </row>
    <row r="21" spans="1:12" s="243" customFormat="1" x14ac:dyDescent="0.2">
      <c r="A21" s="229" t="s">
        <v>1052</v>
      </c>
      <c r="B21" s="230" t="s">
        <v>1053</v>
      </c>
      <c r="C21" s="271" t="s">
        <v>252</v>
      </c>
      <c r="D21" s="230" t="s">
        <v>1054</v>
      </c>
      <c r="E21" s="230" t="s">
        <v>271</v>
      </c>
      <c r="F21" s="230" t="s">
        <v>301</v>
      </c>
      <c r="G21" s="230" t="s">
        <v>1055</v>
      </c>
      <c r="H21" s="230" t="s">
        <v>1056</v>
      </c>
      <c r="I21" s="230" t="s">
        <v>1057</v>
      </c>
      <c r="J21" s="230" t="s">
        <v>274</v>
      </c>
      <c r="K21" s="230" t="s">
        <v>1058</v>
      </c>
      <c r="L21" s="231">
        <v>421907696186</v>
      </c>
    </row>
    <row r="22" spans="1:12" s="243" customFormat="1" x14ac:dyDescent="0.2">
      <c r="A22" s="229" t="s">
        <v>1470</v>
      </c>
      <c r="B22" s="230" t="s">
        <v>1471</v>
      </c>
      <c r="C22" s="271" t="s">
        <v>252</v>
      </c>
      <c r="D22" s="230" t="s">
        <v>1472</v>
      </c>
      <c r="E22" s="230" t="s">
        <v>1473</v>
      </c>
      <c r="F22" s="230" t="s">
        <v>1474</v>
      </c>
      <c r="G22" s="230" t="s">
        <v>1475</v>
      </c>
      <c r="H22" s="230" t="s">
        <v>1476</v>
      </c>
      <c r="I22" s="230" t="s">
        <v>1477</v>
      </c>
      <c r="J22" s="230" t="s">
        <v>269</v>
      </c>
      <c r="K22" s="230" t="s">
        <v>1477</v>
      </c>
      <c r="L22" s="231">
        <v>421907253794</v>
      </c>
    </row>
    <row r="23" spans="1:12" s="243" customFormat="1" x14ac:dyDescent="0.2">
      <c r="A23" s="229" t="s">
        <v>992</v>
      </c>
      <c r="B23" s="230" t="s">
        <v>35</v>
      </c>
      <c r="C23" s="271" t="s">
        <v>252</v>
      </c>
      <c r="D23" s="230" t="s">
        <v>270</v>
      </c>
      <c r="E23" s="230" t="s">
        <v>1202</v>
      </c>
      <c r="F23" s="230" t="s">
        <v>301</v>
      </c>
      <c r="G23" s="230" t="s">
        <v>1100</v>
      </c>
      <c r="H23" s="230" t="s">
        <v>1098</v>
      </c>
      <c r="I23" s="230" t="s">
        <v>1059</v>
      </c>
      <c r="J23" s="230" t="s">
        <v>274</v>
      </c>
      <c r="K23" s="230" t="s">
        <v>283</v>
      </c>
      <c r="L23" s="231">
        <v>421905294239</v>
      </c>
    </row>
    <row r="24" spans="1:12" s="243" customFormat="1" x14ac:dyDescent="0.2">
      <c r="A24" s="229" t="s">
        <v>976</v>
      </c>
      <c r="B24" s="230" t="s">
        <v>36</v>
      </c>
      <c r="C24" s="271" t="s">
        <v>252</v>
      </c>
      <c r="D24" s="230" t="s">
        <v>382</v>
      </c>
      <c r="E24" s="230" t="s">
        <v>1202</v>
      </c>
      <c r="F24" s="230" t="s">
        <v>301</v>
      </c>
      <c r="G24" s="230" t="s">
        <v>284</v>
      </c>
      <c r="H24" s="230" t="s">
        <v>285</v>
      </c>
      <c r="I24" s="230" t="s">
        <v>1905</v>
      </c>
      <c r="J24" s="230" t="s">
        <v>274</v>
      </c>
      <c r="K24" s="230" t="s">
        <v>1060</v>
      </c>
      <c r="L24" s="231">
        <v>421905504810</v>
      </c>
    </row>
    <row r="25" spans="1:12" s="243" customFormat="1" x14ac:dyDescent="0.2">
      <c r="A25" s="229" t="s">
        <v>38</v>
      </c>
      <c r="B25" s="230" t="s">
        <v>39</v>
      </c>
      <c r="C25" s="271" t="s">
        <v>252</v>
      </c>
      <c r="D25" s="230" t="s">
        <v>1061</v>
      </c>
      <c r="E25" s="230" t="s">
        <v>1202</v>
      </c>
      <c r="F25" s="230" t="s">
        <v>287</v>
      </c>
      <c r="G25" s="230" t="s">
        <v>908</v>
      </c>
      <c r="H25" s="304" t="s">
        <v>288</v>
      </c>
      <c r="I25" s="230" t="s">
        <v>1292</v>
      </c>
      <c r="J25" s="230" t="s">
        <v>274</v>
      </c>
      <c r="K25" s="230" t="s">
        <v>1062</v>
      </c>
      <c r="L25" s="231">
        <v>421949246786</v>
      </c>
    </row>
    <row r="26" spans="1:12" s="243" customFormat="1" x14ac:dyDescent="0.2">
      <c r="A26" s="229" t="s">
        <v>1402</v>
      </c>
      <c r="B26" s="230" t="s">
        <v>1403</v>
      </c>
      <c r="C26" s="271" t="s">
        <v>252</v>
      </c>
      <c r="D26" s="230" t="s">
        <v>1404</v>
      </c>
      <c r="E26" s="230" t="s">
        <v>1405</v>
      </c>
      <c r="F26" s="230" t="s">
        <v>1406</v>
      </c>
      <c r="G26" s="230" t="s">
        <v>1407</v>
      </c>
      <c r="H26" s="230" t="s">
        <v>1408</v>
      </c>
      <c r="I26" s="230" t="s">
        <v>1409</v>
      </c>
      <c r="J26" s="230" t="s">
        <v>274</v>
      </c>
      <c r="K26" s="230" t="s">
        <v>1409</v>
      </c>
      <c r="L26" s="231">
        <v>421905607646</v>
      </c>
    </row>
    <row r="27" spans="1:12" x14ac:dyDescent="0.2">
      <c r="A27" s="229" t="s">
        <v>1410</v>
      </c>
      <c r="B27" s="230" t="s">
        <v>1411</v>
      </c>
      <c r="C27" s="271" t="s">
        <v>252</v>
      </c>
      <c r="D27" s="230" t="s">
        <v>1412</v>
      </c>
      <c r="E27" s="230" t="s">
        <v>1202</v>
      </c>
      <c r="F27" s="230" t="s">
        <v>336</v>
      </c>
      <c r="G27" s="230" t="s">
        <v>1413</v>
      </c>
      <c r="H27" s="230" t="s">
        <v>1414</v>
      </c>
      <c r="I27" s="230" t="s">
        <v>1415</v>
      </c>
      <c r="J27" s="230" t="s">
        <v>274</v>
      </c>
      <c r="K27" s="305" t="s">
        <v>1415</v>
      </c>
      <c r="L27" s="307">
        <v>421903919943</v>
      </c>
    </row>
    <row r="28" spans="1:12" x14ac:dyDescent="0.2">
      <c r="A28" s="229" t="s">
        <v>993</v>
      </c>
      <c r="B28" s="230" t="s">
        <v>875</v>
      </c>
      <c r="C28" s="271" t="s">
        <v>252</v>
      </c>
      <c r="D28" s="230" t="s">
        <v>909</v>
      </c>
      <c r="E28" s="230" t="s">
        <v>1202</v>
      </c>
      <c r="F28" s="230" t="s">
        <v>406</v>
      </c>
      <c r="G28" s="230" t="s">
        <v>876</v>
      </c>
      <c r="H28" s="304" t="s">
        <v>1101</v>
      </c>
      <c r="I28" s="230" t="s">
        <v>1063</v>
      </c>
      <c r="J28" s="230" t="s">
        <v>274</v>
      </c>
      <c r="K28" s="230" t="s">
        <v>1063</v>
      </c>
      <c r="L28" s="231">
        <v>421903421644</v>
      </c>
    </row>
    <row r="29" spans="1:12" x14ac:dyDescent="0.2">
      <c r="A29" s="229" t="s">
        <v>1416</v>
      </c>
      <c r="B29" s="230" t="s">
        <v>1417</v>
      </c>
      <c r="C29" s="271" t="s">
        <v>252</v>
      </c>
      <c r="D29" s="271" t="s">
        <v>1418</v>
      </c>
      <c r="E29" s="271" t="s">
        <v>1202</v>
      </c>
      <c r="F29" s="230" t="s">
        <v>1419</v>
      </c>
      <c r="G29" s="304" t="s">
        <v>1420</v>
      </c>
      <c r="H29" s="304" t="s">
        <v>1421</v>
      </c>
      <c r="I29" s="271" t="s">
        <v>1422</v>
      </c>
      <c r="J29" s="271" t="s">
        <v>274</v>
      </c>
      <c r="K29" s="271" t="s">
        <v>1423</v>
      </c>
      <c r="L29" s="307">
        <v>421903204367</v>
      </c>
    </row>
    <row r="30" spans="1:12" x14ac:dyDescent="0.2">
      <c r="A30" s="229" t="s">
        <v>977</v>
      </c>
      <c r="B30" s="230" t="s">
        <v>771</v>
      </c>
      <c r="C30" s="271" t="s">
        <v>252</v>
      </c>
      <c r="D30" s="230" t="s">
        <v>289</v>
      </c>
      <c r="E30" s="230" t="s">
        <v>1202</v>
      </c>
      <c r="F30" s="230" t="s">
        <v>290</v>
      </c>
      <c r="G30" s="230" t="s">
        <v>291</v>
      </c>
      <c r="H30" s="230" t="s">
        <v>292</v>
      </c>
      <c r="I30" s="230" t="s">
        <v>1064</v>
      </c>
      <c r="J30" s="230" t="s">
        <v>1293</v>
      </c>
      <c r="K30" s="230" t="s">
        <v>293</v>
      </c>
      <c r="L30" s="307">
        <v>421903446366</v>
      </c>
    </row>
    <row r="31" spans="1:12" x14ac:dyDescent="0.2">
      <c r="A31" s="229" t="s">
        <v>43</v>
      </c>
      <c r="B31" s="230" t="s">
        <v>44</v>
      </c>
      <c r="C31" s="271" t="s">
        <v>252</v>
      </c>
      <c r="D31" s="271" t="s">
        <v>270</v>
      </c>
      <c r="E31" s="271" t="s">
        <v>1202</v>
      </c>
      <c r="F31" s="230" t="s">
        <v>272</v>
      </c>
      <c r="G31" s="230" t="s">
        <v>865</v>
      </c>
      <c r="H31" s="230" t="s">
        <v>294</v>
      </c>
      <c r="I31" s="271" t="s">
        <v>295</v>
      </c>
      <c r="J31" s="271" t="s">
        <v>897</v>
      </c>
      <c r="K31" s="271" t="s">
        <v>1294</v>
      </c>
      <c r="L31" s="231">
        <v>421915177492</v>
      </c>
    </row>
    <row r="32" spans="1:12" x14ac:dyDescent="0.2">
      <c r="A32" s="229" t="s">
        <v>1424</v>
      </c>
      <c r="B32" s="230" t="s">
        <v>1425</v>
      </c>
      <c r="C32" s="271" t="s">
        <v>252</v>
      </c>
      <c r="D32" s="230" t="s">
        <v>270</v>
      </c>
      <c r="E32" s="230" t="s">
        <v>1202</v>
      </c>
      <c r="F32" s="230" t="s">
        <v>272</v>
      </c>
      <c r="G32" s="304" t="s">
        <v>1426</v>
      </c>
      <c r="H32" s="304" t="s">
        <v>1427</v>
      </c>
      <c r="I32" s="230" t="s">
        <v>1428</v>
      </c>
      <c r="J32" s="230" t="s">
        <v>1429</v>
      </c>
      <c r="K32" s="230" t="s">
        <v>1428</v>
      </c>
      <c r="L32" s="231">
        <v>421908145184</v>
      </c>
    </row>
    <row r="33" spans="1:12" x14ac:dyDescent="0.2">
      <c r="A33" s="229" t="s">
        <v>994</v>
      </c>
      <c r="B33" s="230" t="s">
        <v>1478</v>
      </c>
      <c r="C33" s="271" t="s">
        <v>252</v>
      </c>
      <c r="D33" s="271" t="s">
        <v>270</v>
      </c>
      <c r="E33" s="271" t="s">
        <v>1202</v>
      </c>
      <c r="F33" s="230" t="s">
        <v>272</v>
      </c>
      <c r="G33" s="304" t="s">
        <v>296</v>
      </c>
      <c r="H33" s="304" t="s">
        <v>910</v>
      </c>
      <c r="I33" s="271" t="s">
        <v>297</v>
      </c>
      <c r="J33" s="271" t="s">
        <v>269</v>
      </c>
      <c r="K33" s="271" t="s">
        <v>298</v>
      </c>
      <c r="L33" s="231">
        <v>421907100191</v>
      </c>
    </row>
    <row r="34" spans="1:12" x14ac:dyDescent="0.2">
      <c r="A34" s="229" t="s">
        <v>299</v>
      </c>
      <c r="B34" s="230" t="s">
        <v>300</v>
      </c>
      <c r="C34" s="271" t="s">
        <v>252</v>
      </c>
      <c r="D34" s="271" t="s">
        <v>270</v>
      </c>
      <c r="E34" s="271" t="s">
        <v>1202</v>
      </c>
      <c r="F34" s="230" t="s">
        <v>301</v>
      </c>
      <c r="G34" s="309" t="s">
        <v>302</v>
      </c>
      <c r="H34" s="230" t="s">
        <v>303</v>
      </c>
      <c r="I34" s="271" t="s">
        <v>1029</v>
      </c>
      <c r="J34" s="271" t="s">
        <v>274</v>
      </c>
      <c r="K34" s="271" t="s">
        <v>304</v>
      </c>
      <c r="L34" s="231">
        <v>421905659739</v>
      </c>
    </row>
    <row r="35" spans="1:12" x14ac:dyDescent="0.2">
      <c r="A35" s="229" t="s">
        <v>978</v>
      </c>
      <c r="B35" s="230" t="s">
        <v>911</v>
      </c>
      <c r="C35" s="271" t="s">
        <v>252</v>
      </c>
      <c r="D35" s="271" t="s">
        <v>1031</v>
      </c>
      <c r="E35" s="271" t="s">
        <v>1202</v>
      </c>
      <c r="F35" s="230" t="s">
        <v>1032</v>
      </c>
      <c r="G35" s="230" t="s">
        <v>912</v>
      </c>
      <c r="H35" s="230" t="s">
        <v>1011</v>
      </c>
      <c r="I35" s="271" t="s">
        <v>913</v>
      </c>
      <c r="J35" s="271" t="s">
        <v>274</v>
      </c>
      <c r="K35" s="271" t="s">
        <v>913</v>
      </c>
      <c r="L35" s="231">
        <v>421905620961</v>
      </c>
    </row>
    <row r="36" spans="1:12" x14ac:dyDescent="0.2">
      <c r="A36" s="229" t="s">
        <v>1430</v>
      </c>
      <c r="B36" s="230" t="s">
        <v>1431</v>
      </c>
      <c r="C36" s="271" t="s">
        <v>252</v>
      </c>
      <c r="D36" s="230" t="s">
        <v>1432</v>
      </c>
      <c r="E36" s="230" t="s">
        <v>1433</v>
      </c>
      <c r="F36" s="230" t="s">
        <v>1434</v>
      </c>
      <c r="G36" s="230" t="s">
        <v>1435</v>
      </c>
      <c r="H36" s="230" t="s">
        <v>1436</v>
      </c>
      <c r="I36" s="230" t="s">
        <v>1437</v>
      </c>
      <c r="J36" s="230" t="s">
        <v>269</v>
      </c>
      <c r="K36" s="230" t="s">
        <v>1437</v>
      </c>
      <c r="L36" s="231">
        <v>421944644533</v>
      </c>
    </row>
    <row r="37" spans="1:12" x14ac:dyDescent="0.2">
      <c r="A37" s="232" t="s">
        <v>979</v>
      </c>
      <c r="B37" s="270" t="s">
        <v>772</v>
      </c>
      <c r="C37" s="271" t="s">
        <v>252</v>
      </c>
      <c r="D37" s="270" t="s">
        <v>305</v>
      </c>
      <c r="E37" s="270" t="s">
        <v>306</v>
      </c>
      <c r="F37" s="270" t="s">
        <v>307</v>
      </c>
      <c r="G37" s="270" t="s">
        <v>308</v>
      </c>
      <c r="H37" s="270" t="s">
        <v>309</v>
      </c>
      <c r="I37" s="270" t="s">
        <v>891</v>
      </c>
      <c r="J37" s="270" t="s">
        <v>274</v>
      </c>
      <c r="K37" s="270" t="s">
        <v>310</v>
      </c>
      <c r="L37" s="272">
        <v>421905601243</v>
      </c>
    </row>
    <row r="38" spans="1:12" x14ac:dyDescent="0.2">
      <c r="A38" s="229" t="s">
        <v>995</v>
      </c>
      <c r="B38" s="230" t="s">
        <v>1295</v>
      </c>
      <c r="C38" s="271" t="s">
        <v>252</v>
      </c>
      <c r="D38" s="230" t="s">
        <v>1906</v>
      </c>
      <c r="E38" s="230" t="s">
        <v>1202</v>
      </c>
      <c r="F38" s="230" t="s">
        <v>449</v>
      </c>
      <c r="G38" s="230" t="s">
        <v>914</v>
      </c>
      <c r="H38" s="230" t="s">
        <v>1296</v>
      </c>
      <c r="I38" s="230" t="s">
        <v>1907</v>
      </c>
      <c r="J38" s="230" t="s">
        <v>274</v>
      </c>
      <c r="K38" s="230" t="s">
        <v>1907</v>
      </c>
      <c r="L38" s="231">
        <v>421903584555</v>
      </c>
    </row>
    <row r="39" spans="1:12" x14ac:dyDescent="0.2">
      <c r="A39" s="229" t="s">
        <v>1438</v>
      </c>
      <c r="B39" s="230" t="s">
        <v>1439</v>
      </c>
      <c r="C39" s="271" t="s">
        <v>252</v>
      </c>
      <c r="D39" s="230" t="s">
        <v>270</v>
      </c>
      <c r="E39" s="230" t="s">
        <v>271</v>
      </c>
      <c r="F39" s="230" t="s">
        <v>272</v>
      </c>
      <c r="G39" s="230" t="s">
        <v>1440</v>
      </c>
      <c r="H39" s="230" t="s">
        <v>1441</v>
      </c>
      <c r="I39" s="230" t="s">
        <v>1442</v>
      </c>
      <c r="J39" s="230" t="s">
        <v>274</v>
      </c>
      <c r="K39" s="230" t="s">
        <v>1442</v>
      </c>
      <c r="L39" s="231">
        <v>421917800004</v>
      </c>
    </row>
    <row r="40" spans="1:12" x14ac:dyDescent="0.2">
      <c r="A40" s="229" t="s">
        <v>47</v>
      </c>
      <c r="B40" s="230" t="s">
        <v>48</v>
      </c>
      <c r="C40" s="271" t="s">
        <v>252</v>
      </c>
      <c r="D40" s="230" t="s">
        <v>1297</v>
      </c>
      <c r="E40" s="230" t="s">
        <v>1202</v>
      </c>
      <c r="F40" s="230" t="s">
        <v>311</v>
      </c>
      <c r="G40" s="230" t="s">
        <v>312</v>
      </c>
      <c r="H40" s="230" t="s">
        <v>313</v>
      </c>
      <c r="I40" s="230" t="s">
        <v>892</v>
      </c>
      <c r="J40" s="230" t="s">
        <v>274</v>
      </c>
      <c r="K40" s="230" t="s">
        <v>892</v>
      </c>
      <c r="L40" s="231">
        <v>421905297832</v>
      </c>
    </row>
    <row r="41" spans="1:12" x14ac:dyDescent="0.2">
      <c r="A41" s="232" t="s">
        <v>996</v>
      </c>
      <c r="B41" s="270" t="s">
        <v>50</v>
      </c>
      <c r="C41" s="270" t="s">
        <v>252</v>
      </c>
      <c r="D41" s="270" t="s">
        <v>1298</v>
      </c>
      <c r="E41" s="270" t="s">
        <v>1202</v>
      </c>
      <c r="F41" s="270" t="s">
        <v>314</v>
      </c>
      <c r="G41" s="270" t="s">
        <v>315</v>
      </c>
      <c r="H41" s="270" t="s">
        <v>1299</v>
      </c>
      <c r="I41" s="270" t="s">
        <v>316</v>
      </c>
      <c r="J41" s="270" t="s">
        <v>274</v>
      </c>
      <c r="K41" s="270" t="s">
        <v>1300</v>
      </c>
      <c r="L41" s="272">
        <v>421911977728</v>
      </c>
    </row>
    <row r="42" spans="1:12" x14ac:dyDescent="0.2">
      <c r="A42" s="232" t="s">
        <v>51</v>
      </c>
      <c r="B42" s="270" t="s">
        <v>52</v>
      </c>
      <c r="C42" s="270" t="s">
        <v>252</v>
      </c>
      <c r="D42" s="270" t="s">
        <v>1301</v>
      </c>
      <c r="E42" s="270" t="s">
        <v>1302</v>
      </c>
      <c r="F42" s="270" t="s">
        <v>1303</v>
      </c>
      <c r="G42" s="270" t="s">
        <v>1012</v>
      </c>
      <c r="H42" s="270" t="s">
        <v>1013</v>
      </c>
      <c r="I42" s="270" t="s">
        <v>1093</v>
      </c>
      <c r="J42" s="270" t="s">
        <v>1102</v>
      </c>
      <c r="K42" s="270" t="s">
        <v>1093</v>
      </c>
      <c r="L42" s="272">
        <v>421915156717</v>
      </c>
    </row>
    <row r="43" spans="1:12" x14ac:dyDescent="0.2">
      <c r="A43" s="232" t="s">
        <v>980</v>
      </c>
      <c r="B43" s="270" t="s">
        <v>54</v>
      </c>
      <c r="C43" s="271" t="s">
        <v>252</v>
      </c>
      <c r="D43" s="270" t="s">
        <v>270</v>
      </c>
      <c r="E43" s="270" t="s">
        <v>1202</v>
      </c>
      <c r="F43" s="270" t="s">
        <v>301</v>
      </c>
      <c r="G43" s="270" t="s">
        <v>1304</v>
      </c>
      <c r="H43" s="270" t="s">
        <v>1014</v>
      </c>
      <c r="I43" s="270" t="s">
        <v>1094</v>
      </c>
      <c r="J43" s="270" t="s">
        <v>274</v>
      </c>
      <c r="K43" s="270" t="s">
        <v>283</v>
      </c>
      <c r="L43" s="272">
        <v>421905294239</v>
      </c>
    </row>
    <row r="44" spans="1:12" x14ac:dyDescent="0.2">
      <c r="A44" s="229" t="s">
        <v>981</v>
      </c>
      <c r="B44" s="230" t="s">
        <v>55</v>
      </c>
      <c r="C44" s="271" t="s">
        <v>252</v>
      </c>
      <c r="D44" s="230" t="s">
        <v>270</v>
      </c>
      <c r="E44" s="230" t="s">
        <v>1202</v>
      </c>
      <c r="F44" s="230" t="s">
        <v>272</v>
      </c>
      <c r="G44" s="230" t="s">
        <v>1103</v>
      </c>
      <c r="H44" s="230" t="s">
        <v>1015</v>
      </c>
      <c r="I44" s="230" t="s">
        <v>893</v>
      </c>
      <c r="J44" s="230" t="s">
        <v>274</v>
      </c>
      <c r="K44" s="230" t="s">
        <v>915</v>
      </c>
      <c r="L44" s="231">
        <v>421908447934</v>
      </c>
    </row>
    <row r="45" spans="1:12" x14ac:dyDescent="0.2">
      <c r="A45" s="229" t="s">
        <v>982</v>
      </c>
      <c r="B45" s="230" t="s">
        <v>56</v>
      </c>
      <c r="C45" s="271" t="s">
        <v>252</v>
      </c>
      <c r="D45" s="230" t="s">
        <v>270</v>
      </c>
      <c r="E45" s="230" t="s">
        <v>1202</v>
      </c>
      <c r="F45" s="230" t="s">
        <v>272</v>
      </c>
      <c r="G45" s="230" t="s">
        <v>317</v>
      </c>
      <c r="H45" s="230" t="s">
        <v>916</v>
      </c>
      <c r="I45" s="230" t="s">
        <v>318</v>
      </c>
      <c r="J45" s="230" t="s">
        <v>274</v>
      </c>
      <c r="K45" s="230" t="s">
        <v>917</v>
      </c>
      <c r="L45" s="231">
        <v>421918234840</v>
      </c>
    </row>
    <row r="46" spans="1:12" x14ac:dyDescent="0.2">
      <c r="A46" s="229" t="s">
        <v>1875</v>
      </c>
      <c r="B46" s="230" t="s">
        <v>1874</v>
      </c>
      <c r="C46" s="271" t="s">
        <v>252</v>
      </c>
      <c r="D46" s="230" t="s">
        <v>1876</v>
      </c>
      <c r="E46" s="230" t="s">
        <v>1877</v>
      </c>
      <c r="F46" s="230" t="s">
        <v>1878</v>
      </c>
      <c r="G46" s="230" t="s">
        <v>1879</v>
      </c>
      <c r="H46" s="230" t="s">
        <v>1880</v>
      </c>
      <c r="I46" s="230" t="s">
        <v>1881</v>
      </c>
      <c r="J46" s="230" t="s">
        <v>269</v>
      </c>
      <c r="K46" s="230" t="s">
        <v>1881</v>
      </c>
      <c r="L46" s="231">
        <v>0</v>
      </c>
    </row>
    <row r="47" spans="1:12" x14ac:dyDescent="0.2">
      <c r="A47" s="232" t="s">
        <v>58</v>
      </c>
      <c r="B47" s="270" t="s">
        <v>59</v>
      </c>
      <c r="C47" s="271" t="s">
        <v>252</v>
      </c>
      <c r="D47" s="270" t="s">
        <v>1095</v>
      </c>
      <c r="E47" s="270" t="s">
        <v>1202</v>
      </c>
      <c r="F47" s="270" t="s">
        <v>301</v>
      </c>
      <c r="G47" s="270" t="s">
        <v>319</v>
      </c>
      <c r="H47" s="270" t="s">
        <v>320</v>
      </c>
      <c r="I47" s="270" t="s">
        <v>1033</v>
      </c>
      <c r="J47" s="270" t="s">
        <v>274</v>
      </c>
      <c r="K47" s="270" t="s">
        <v>1305</v>
      </c>
      <c r="L47" s="272">
        <v>421911427222</v>
      </c>
    </row>
    <row r="48" spans="1:12" x14ac:dyDescent="0.2">
      <c r="A48" s="229" t="s">
        <v>61</v>
      </c>
      <c r="B48" s="230" t="s">
        <v>62</v>
      </c>
      <c r="C48" s="271" t="s">
        <v>252</v>
      </c>
      <c r="D48" s="271" t="s">
        <v>270</v>
      </c>
      <c r="E48" s="271" t="s">
        <v>1202</v>
      </c>
      <c r="F48" s="230" t="s">
        <v>301</v>
      </c>
      <c r="G48" s="230" t="s">
        <v>779</v>
      </c>
      <c r="H48" s="230" t="s">
        <v>918</v>
      </c>
      <c r="I48" s="271" t="s">
        <v>321</v>
      </c>
      <c r="J48" s="271" t="s">
        <v>322</v>
      </c>
      <c r="K48" s="306" t="s">
        <v>323</v>
      </c>
      <c r="L48" s="307">
        <v>421905278836</v>
      </c>
    </row>
    <row r="49" spans="1:12" x14ac:dyDescent="0.2">
      <c r="A49" s="229" t="s">
        <v>997</v>
      </c>
      <c r="B49" s="230" t="s">
        <v>63</v>
      </c>
      <c r="C49" s="271" t="s">
        <v>252</v>
      </c>
      <c r="D49" s="271" t="s">
        <v>270</v>
      </c>
      <c r="E49" s="271" t="s">
        <v>1202</v>
      </c>
      <c r="F49" s="230" t="s">
        <v>272</v>
      </c>
      <c r="G49" s="230" t="s">
        <v>919</v>
      </c>
      <c r="H49" s="230" t="s">
        <v>1065</v>
      </c>
      <c r="I49" s="271" t="s">
        <v>324</v>
      </c>
      <c r="J49" s="271" t="s">
        <v>269</v>
      </c>
      <c r="K49" s="271" t="s">
        <v>324</v>
      </c>
      <c r="L49" s="307">
        <v>421907194669</v>
      </c>
    </row>
    <row r="50" spans="1:12" x14ac:dyDescent="0.2">
      <c r="A50" s="229" t="s">
        <v>65</v>
      </c>
      <c r="B50" s="230" t="s">
        <v>66</v>
      </c>
      <c r="C50" s="271" t="s">
        <v>252</v>
      </c>
      <c r="D50" s="230" t="s">
        <v>894</v>
      </c>
      <c r="E50" s="230" t="s">
        <v>325</v>
      </c>
      <c r="F50" s="230" t="s">
        <v>1281</v>
      </c>
      <c r="G50" s="230" t="s">
        <v>326</v>
      </c>
      <c r="H50" s="230" t="s">
        <v>1306</v>
      </c>
      <c r="I50" s="230" t="s">
        <v>1307</v>
      </c>
      <c r="J50" s="230" t="s">
        <v>274</v>
      </c>
      <c r="K50" s="230" t="s">
        <v>1307</v>
      </c>
      <c r="L50" s="307">
        <v>421903712927</v>
      </c>
    </row>
    <row r="51" spans="1:12" x14ac:dyDescent="0.2">
      <c r="A51" s="229" t="s">
        <v>983</v>
      </c>
      <c r="B51" s="230" t="s">
        <v>67</v>
      </c>
      <c r="C51" s="271" t="s">
        <v>252</v>
      </c>
      <c r="D51" s="230" t="s">
        <v>327</v>
      </c>
      <c r="E51" s="230" t="s">
        <v>1202</v>
      </c>
      <c r="F51" s="230" t="s">
        <v>290</v>
      </c>
      <c r="G51" s="230" t="s">
        <v>328</v>
      </c>
      <c r="H51" s="230" t="s">
        <v>329</v>
      </c>
      <c r="I51" s="230" t="s">
        <v>330</v>
      </c>
      <c r="J51" s="230" t="s">
        <v>274</v>
      </c>
      <c r="K51" s="230" t="s">
        <v>330</v>
      </c>
      <c r="L51" s="231">
        <v>421908672270</v>
      </c>
    </row>
    <row r="52" spans="1:12" x14ac:dyDescent="0.2">
      <c r="A52" s="229" t="s">
        <v>984</v>
      </c>
      <c r="B52" s="230" t="s">
        <v>69</v>
      </c>
      <c r="C52" s="271" t="s">
        <v>252</v>
      </c>
      <c r="D52" s="230" t="s">
        <v>1308</v>
      </c>
      <c r="E52" s="230" t="s">
        <v>1202</v>
      </c>
      <c r="F52" s="230" t="s">
        <v>881</v>
      </c>
      <c r="G52" s="230" t="s">
        <v>331</v>
      </c>
      <c r="H52" s="230" t="s">
        <v>920</v>
      </c>
      <c r="I52" s="230" t="s">
        <v>332</v>
      </c>
      <c r="J52" s="230" t="s">
        <v>269</v>
      </c>
      <c r="K52" s="230" t="s">
        <v>1309</v>
      </c>
      <c r="L52" s="231">
        <v>421918824449</v>
      </c>
    </row>
    <row r="53" spans="1:12" x14ac:dyDescent="0.2">
      <c r="A53" s="229" t="s">
        <v>1066</v>
      </c>
      <c r="B53" s="230" t="s">
        <v>1067</v>
      </c>
      <c r="C53" s="271" t="s">
        <v>252</v>
      </c>
      <c r="D53" s="230" t="s">
        <v>1068</v>
      </c>
      <c r="E53" s="230" t="s">
        <v>1069</v>
      </c>
      <c r="F53" s="230" t="s">
        <v>1070</v>
      </c>
      <c r="G53" s="304" t="s">
        <v>1071</v>
      </c>
      <c r="H53" s="304" t="s">
        <v>1072</v>
      </c>
      <c r="I53" s="230" t="s">
        <v>1073</v>
      </c>
      <c r="J53" s="230" t="s">
        <v>269</v>
      </c>
      <c r="K53" s="230" t="s">
        <v>1073</v>
      </c>
      <c r="L53" s="231">
        <v>421903996977</v>
      </c>
    </row>
    <row r="54" spans="1:12" x14ac:dyDescent="0.2">
      <c r="A54" s="229" t="s">
        <v>71</v>
      </c>
      <c r="B54" s="230" t="s">
        <v>72</v>
      </c>
      <c r="C54" s="271" t="s">
        <v>252</v>
      </c>
      <c r="D54" s="230" t="s">
        <v>775</v>
      </c>
      <c r="E54" s="230" t="s">
        <v>1202</v>
      </c>
      <c r="F54" s="230" t="s">
        <v>333</v>
      </c>
      <c r="G54" s="230" t="s">
        <v>334</v>
      </c>
      <c r="H54" s="230" t="s">
        <v>780</v>
      </c>
      <c r="I54" s="230" t="s">
        <v>335</v>
      </c>
      <c r="J54" s="230" t="s">
        <v>274</v>
      </c>
      <c r="K54" s="230" t="s">
        <v>786</v>
      </c>
      <c r="L54" s="307">
        <v>421907984638</v>
      </c>
    </row>
    <row r="55" spans="1:12" x14ac:dyDescent="0.2">
      <c r="A55" s="229" t="s">
        <v>691</v>
      </c>
      <c r="B55" s="230" t="s">
        <v>693</v>
      </c>
      <c r="C55" s="271" t="s">
        <v>252</v>
      </c>
      <c r="D55" s="271" t="s">
        <v>270</v>
      </c>
      <c r="E55" s="271" t="s">
        <v>1202</v>
      </c>
      <c r="F55" s="230" t="s">
        <v>272</v>
      </c>
      <c r="G55" s="304" t="s">
        <v>694</v>
      </c>
      <c r="H55" s="230" t="s">
        <v>695</v>
      </c>
      <c r="I55" s="271" t="s">
        <v>895</v>
      </c>
      <c r="J55" s="271" t="s">
        <v>269</v>
      </c>
      <c r="K55" s="271" t="s">
        <v>895</v>
      </c>
      <c r="L55" s="231">
        <v>421911597705</v>
      </c>
    </row>
    <row r="56" spans="1:12" x14ac:dyDescent="0.2">
      <c r="A56" s="232" t="s">
        <v>1759</v>
      </c>
      <c r="B56" s="270" t="s">
        <v>1848</v>
      </c>
      <c r="C56" s="270" t="s">
        <v>252</v>
      </c>
      <c r="D56" s="270" t="s">
        <v>1849</v>
      </c>
      <c r="E56" s="270" t="s">
        <v>1069</v>
      </c>
      <c r="F56" s="270" t="s">
        <v>1070</v>
      </c>
      <c r="G56" s="270" t="s">
        <v>1850</v>
      </c>
      <c r="H56" s="270" t="s">
        <v>1851</v>
      </c>
      <c r="I56" s="270" t="s">
        <v>1852</v>
      </c>
      <c r="J56" s="270" t="s">
        <v>274</v>
      </c>
      <c r="K56" s="270" t="s">
        <v>1853</v>
      </c>
      <c r="L56" s="272">
        <v>421905762340</v>
      </c>
    </row>
    <row r="57" spans="1:12" x14ac:dyDescent="0.2">
      <c r="A57" s="229" t="s">
        <v>74</v>
      </c>
      <c r="B57" s="230" t="s">
        <v>75</v>
      </c>
      <c r="C57" s="271" t="s">
        <v>252</v>
      </c>
      <c r="D57" s="230" t="s">
        <v>1310</v>
      </c>
      <c r="E57" s="230" t="s">
        <v>1202</v>
      </c>
      <c r="F57" s="230" t="s">
        <v>336</v>
      </c>
      <c r="G57" s="230" t="s">
        <v>337</v>
      </c>
      <c r="H57" s="230" t="s">
        <v>338</v>
      </c>
      <c r="I57" s="230" t="s">
        <v>781</v>
      </c>
      <c r="J57" s="230" t="s">
        <v>269</v>
      </c>
      <c r="K57" s="230" t="s">
        <v>781</v>
      </c>
      <c r="L57" s="231">
        <v>421905504040</v>
      </c>
    </row>
    <row r="58" spans="1:12" x14ac:dyDescent="0.2">
      <c r="A58" s="229" t="s">
        <v>998</v>
      </c>
      <c r="B58" s="230" t="s">
        <v>76</v>
      </c>
      <c r="C58" s="271" t="s">
        <v>252</v>
      </c>
      <c r="D58" s="230" t="s">
        <v>270</v>
      </c>
      <c r="E58" s="230" t="s">
        <v>1202</v>
      </c>
      <c r="F58" s="230" t="s">
        <v>272</v>
      </c>
      <c r="G58" s="230" t="s">
        <v>339</v>
      </c>
      <c r="H58" s="230" t="s">
        <v>340</v>
      </c>
      <c r="I58" s="305" t="s">
        <v>896</v>
      </c>
      <c r="J58" s="230" t="s">
        <v>269</v>
      </c>
      <c r="K58" s="305" t="s">
        <v>896</v>
      </c>
      <c r="L58" s="307">
        <v>421903202270</v>
      </c>
    </row>
    <row r="59" spans="1:12" x14ac:dyDescent="0.2">
      <c r="A59" s="229" t="s">
        <v>78</v>
      </c>
      <c r="B59" s="230" t="s">
        <v>1311</v>
      </c>
      <c r="C59" s="271" t="s">
        <v>252</v>
      </c>
      <c r="D59" s="230" t="s">
        <v>341</v>
      </c>
      <c r="E59" s="230" t="s">
        <v>342</v>
      </c>
      <c r="F59" s="230" t="s">
        <v>343</v>
      </c>
      <c r="G59" s="230" t="s">
        <v>344</v>
      </c>
      <c r="H59" s="230" t="s">
        <v>345</v>
      </c>
      <c r="I59" s="230" t="s">
        <v>1030</v>
      </c>
      <c r="J59" s="230" t="s">
        <v>274</v>
      </c>
      <c r="K59" s="230" t="s">
        <v>921</v>
      </c>
      <c r="L59" s="231">
        <v>421911928826</v>
      </c>
    </row>
    <row r="60" spans="1:12" x14ac:dyDescent="0.2">
      <c r="A60" s="229" t="s">
        <v>80</v>
      </c>
      <c r="B60" s="230" t="s">
        <v>874</v>
      </c>
      <c r="C60" s="271" t="s">
        <v>252</v>
      </c>
      <c r="D60" s="230" t="s">
        <v>270</v>
      </c>
      <c r="E60" s="230" t="s">
        <v>271</v>
      </c>
      <c r="F60" s="230" t="s">
        <v>301</v>
      </c>
      <c r="G60" s="230" t="s">
        <v>453</v>
      </c>
      <c r="H60" s="230" t="s">
        <v>454</v>
      </c>
      <c r="I60" s="230" t="s">
        <v>782</v>
      </c>
      <c r="J60" s="230" t="s">
        <v>274</v>
      </c>
      <c r="K60" s="230" t="s">
        <v>1443</v>
      </c>
      <c r="L60" s="231" t="s">
        <v>1444</v>
      </c>
    </row>
    <row r="61" spans="1:12" x14ac:dyDescent="0.2">
      <c r="A61" s="229" t="s">
        <v>81</v>
      </c>
      <c r="B61" s="230" t="s">
        <v>82</v>
      </c>
      <c r="C61" s="271" t="s">
        <v>252</v>
      </c>
      <c r="D61" s="230" t="s">
        <v>447</v>
      </c>
      <c r="E61" s="230" t="s">
        <v>448</v>
      </c>
      <c r="F61" s="230" t="s">
        <v>449</v>
      </c>
      <c r="G61" s="230" t="s">
        <v>450</v>
      </c>
      <c r="H61" s="230" t="s">
        <v>451</v>
      </c>
      <c r="I61" s="230" t="s">
        <v>452</v>
      </c>
      <c r="J61" s="230" t="s">
        <v>269</v>
      </c>
      <c r="K61" s="230" t="s">
        <v>1445</v>
      </c>
      <c r="L61" s="231" t="s">
        <v>1446</v>
      </c>
    </row>
    <row r="62" spans="1:12" x14ac:dyDescent="0.2">
      <c r="A62" s="229" t="s">
        <v>83</v>
      </c>
      <c r="B62" s="230" t="s">
        <v>84</v>
      </c>
      <c r="C62" s="271" t="s">
        <v>252</v>
      </c>
      <c r="D62" s="230" t="s">
        <v>1312</v>
      </c>
      <c r="E62" s="230" t="s">
        <v>346</v>
      </c>
      <c r="F62" s="230" t="s">
        <v>347</v>
      </c>
      <c r="G62" s="230" t="s">
        <v>1313</v>
      </c>
      <c r="H62" s="230" t="s">
        <v>922</v>
      </c>
      <c r="I62" s="230" t="s">
        <v>348</v>
      </c>
      <c r="J62" s="230" t="s">
        <v>269</v>
      </c>
      <c r="K62" s="230" t="s">
        <v>348</v>
      </c>
      <c r="L62" s="231">
        <v>421903601379</v>
      </c>
    </row>
    <row r="63" spans="1:12" x14ac:dyDescent="0.2">
      <c r="A63" s="229" t="s">
        <v>85</v>
      </c>
      <c r="B63" s="230" t="s">
        <v>86</v>
      </c>
      <c r="C63" s="271" t="s">
        <v>252</v>
      </c>
      <c r="D63" s="230" t="s">
        <v>349</v>
      </c>
      <c r="E63" s="230" t="s">
        <v>1202</v>
      </c>
      <c r="F63" s="230" t="s">
        <v>350</v>
      </c>
      <c r="G63" s="308" t="s">
        <v>351</v>
      </c>
      <c r="H63" s="230" t="s">
        <v>352</v>
      </c>
      <c r="I63" s="230" t="s">
        <v>1035</v>
      </c>
      <c r="J63" s="230" t="s">
        <v>269</v>
      </c>
      <c r="K63" s="230" t="s">
        <v>923</v>
      </c>
      <c r="L63" s="231">
        <v>421903370792</v>
      </c>
    </row>
    <row r="64" spans="1:12" x14ac:dyDescent="0.2">
      <c r="A64" s="229" t="s">
        <v>88</v>
      </c>
      <c r="B64" s="230" t="s">
        <v>1479</v>
      </c>
      <c r="C64" s="271" t="s">
        <v>252</v>
      </c>
      <c r="D64" s="230" t="s">
        <v>1314</v>
      </c>
      <c r="E64" s="230" t="s">
        <v>1202</v>
      </c>
      <c r="F64" s="230" t="s">
        <v>353</v>
      </c>
      <c r="G64" s="230" t="s">
        <v>354</v>
      </c>
      <c r="H64" s="230" t="s">
        <v>924</v>
      </c>
      <c r="I64" s="230" t="s">
        <v>355</v>
      </c>
      <c r="J64" s="230" t="s">
        <v>274</v>
      </c>
      <c r="K64" s="230" t="s">
        <v>1315</v>
      </c>
      <c r="L64" s="231">
        <v>421905795511</v>
      </c>
    </row>
    <row r="65" spans="1:12" x14ac:dyDescent="0.2">
      <c r="A65" s="229" t="s">
        <v>985</v>
      </c>
      <c r="B65" s="230" t="s">
        <v>90</v>
      </c>
      <c r="C65" s="271" t="s">
        <v>252</v>
      </c>
      <c r="D65" s="230" t="s">
        <v>1316</v>
      </c>
      <c r="E65" s="230" t="s">
        <v>411</v>
      </c>
      <c r="F65" s="230" t="s">
        <v>1317</v>
      </c>
      <c r="G65" s="230" t="s">
        <v>356</v>
      </c>
      <c r="H65" s="230" t="s">
        <v>357</v>
      </c>
      <c r="I65" s="230" t="s">
        <v>1016</v>
      </c>
      <c r="J65" s="230" t="s">
        <v>274</v>
      </c>
      <c r="K65" s="230" t="s">
        <v>358</v>
      </c>
      <c r="L65" s="231">
        <v>421903363993</v>
      </c>
    </row>
    <row r="66" spans="1:12" x14ac:dyDescent="0.2">
      <c r="A66" s="229" t="s">
        <v>986</v>
      </c>
      <c r="B66" s="230" t="s">
        <v>91</v>
      </c>
      <c r="C66" s="271" t="s">
        <v>252</v>
      </c>
      <c r="D66" s="230" t="s">
        <v>359</v>
      </c>
      <c r="E66" s="230" t="s">
        <v>1202</v>
      </c>
      <c r="F66" s="230" t="s">
        <v>301</v>
      </c>
      <c r="G66" s="230" t="s">
        <v>1318</v>
      </c>
      <c r="H66" s="230" t="s">
        <v>1017</v>
      </c>
      <c r="I66" s="230" t="s">
        <v>1908</v>
      </c>
      <c r="J66" s="230" t="s">
        <v>274</v>
      </c>
      <c r="K66" s="230" t="s">
        <v>925</v>
      </c>
      <c r="L66" s="231">
        <v>421903740961</v>
      </c>
    </row>
    <row r="67" spans="1:12" x14ac:dyDescent="0.2">
      <c r="A67" s="229" t="s">
        <v>93</v>
      </c>
      <c r="B67" s="230" t="s">
        <v>94</v>
      </c>
      <c r="C67" s="271" t="s">
        <v>252</v>
      </c>
      <c r="D67" s="230" t="s">
        <v>360</v>
      </c>
      <c r="E67" s="230" t="s">
        <v>1202</v>
      </c>
      <c r="F67" s="230" t="s">
        <v>311</v>
      </c>
      <c r="G67" s="230" t="s">
        <v>361</v>
      </c>
      <c r="H67" s="230" t="s">
        <v>362</v>
      </c>
      <c r="I67" s="230" t="s">
        <v>1096</v>
      </c>
      <c r="J67" s="230" t="s">
        <v>274</v>
      </c>
      <c r="K67" s="230" t="s">
        <v>1319</v>
      </c>
      <c r="L67" s="231">
        <v>421903714918</v>
      </c>
    </row>
    <row r="68" spans="1:12" x14ac:dyDescent="0.2">
      <c r="A68" s="229" t="s">
        <v>96</v>
      </c>
      <c r="B68" s="230" t="s">
        <v>97</v>
      </c>
      <c r="C68" s="271" t="s">
        <v>252</v>
      </c>
      <c r="D68" s="230" t="s">
        <v>1320</v>
      </c>
      <c r="E68" s="230" t="s">
        <v>1202</v>
      </c>
      <c r="F68" s="230" t="s">
        <v>1034</v>
      </c>
      <c r="G68" s="230" t="s">
        <v>363</v>
      </c>
      <c r="H68" s="304" t="s">
        <v>364</v>
      </c>
      <c r="I68" s="230" t="s">
        <v>898</v>
      </c>
      <c r="J68" s="230" t="s">
        <v>269</v>
      </c>
      <c r="K68" s="230" t="s">
        <v>926</v>
      </c>
      <c r="L68" s="231">
        <v>421918882990</v>
      </c>
    </row>
    <row r="69" spans="1:12" x14ac:dyDescent="0.2">
      <c r="A69" s="232" t="s">
        <v>99</v>
      </c>
      <c r="B69" s="270" t="s">
        <v>1480</v>
      </c>
      <c r="C69" s="271" t="s">
        <v>252</v>
      </c>
      <c r="D69" s="270" t="s">
        <v>776</v>
      </c>
      <c r="E69" s="270" t="s">
        <v>1202</v>
      </c>
      <c r="F69" s="270" t="s">
        <v>272</v>
      </c>
      <c r="G69" s="270" t="s">
        <v>1321</v>
      </c>
      <c r="H69" s="310" t="s">
        <v>1322</v>
      </c>
      <c r="I69" s="270" t="s">
        <v>1099</v>
      </c>
      <c r="J69" s="270" t="s">
        <v>1323</v>
      </c>
      <c r="K69" s="270" t="s">
        <v>1099</v>
      </c>
      <c r="L69" s="272">
        <v>421917476268</v>
      </c>
    </row>
    <row r="70" spans="1:12" x14ac:dyDescent="0.2">
      <c r="A70" s="229" t="s">
        <v>987</v>
      </c>
      <c r="B70" s="230" t="s">
        <v>102</v>
      </c>
      <c r="C70" s="271" t="s">
        <v>252</v>
      </c>
      <c r="D70" s="230" t="s">
        <v>365</v>
      </c>
      <c r="E70" s="230" t="s">
        <v>366</v>
      </c>
      <c r="F70" s="230" t="s">
        <v>367</v>
      </c>
      <c r="G70" s="230" t="s">
        <v>1324</v>
      </c>
      <c r="H70" s="230" t="s">
        <v>1325</v>
      </c>
      <c r="I70" s="230" t="s">
        <v>1018</v>
      </c>
      <c r="J70" s="230" t="s">
        <v>1323</v>
      </c>
      <c r="K70" s="230" t="s">
        <v>1018</v>
      </c>
      <c r="L70" s="231">
        <v>421905193404</v>
      </c>
    </row>
    <row r="71" spans="1:12" x14ac:dyDescent="0.2">
      <c r="A71" s="229" t="s">
        <v>104</v>
      </c>
      <c r="B71" s="230" t="s">
        <v>105</v>
      </c>
      <c r="C71" s="271" t="s">
        <v>252</v>
      </c>
      <c r="D71" s="230" t="s">
        <v>1074</v>
      </c>
      <c r="E71" s="230" t="s">
        <v>254</v>
      </c>
      <c r="F71" s="230" t="s">
        <v>255</v>
      </c>
      <c r="G71" s="304" t="s">
        <v>368</v>
      </c>
      <c r="H71" s="230" t="s">
        <v>369</v>
      </c>
      <c r="I71" s="230" t="s">
        <v>1104</v>
      </c>
      <c r="J71" s="230" t="s">
        <v>274</v>
      </c>
      <c r="K71" s="230" t="s">
        <v>1326</v>
      </c>
      <c r="L71" s="231">
        <v>421902902970</v>
      </c>
    </row>
    <row r="72" spans="1:12" x14ac:dyDescent="0.2">
      <c r="A72" s="229" t="s">
        <v>999</v>
      </c>
      <c r="B72" s="230" t="s">
        <v>107</v>
      </c>
      <c r="C72" s="271" t="s">
        <v>252</v>
      </c>
      <c r="D72" s="230" t="s">
        <v>370</v>
      </c>
      <c r="E72" s="230" t="s">
        <v>1202</v>
      </c>
      <c r="F72" s="230" t="s">
        <v>1327</v>
      </c>
      <c r="G72" s="230" t="s">
        <v>371</v>
      </c>
      <c r="H72" s="230" t="s">
        <v>372</v>
      </c>
      <c r="I72" s="230" t="s">
        <v>1097</v>
      </c>
      <c r="J72" s="230" t="s">
        <v>269</v>
      </c>
      <c r="K72" s="230" t="s">
        <v>373</v>
      </c>
      <c r="L72" s="231">
        <v>421903262626</v>
      </c>
    </row>
    <row r="73" spans="1:12" x14ac:dyDescent="0.2">
      <c r="A73" s="229" t="s">
        <v>108</v>
      </c>
      <c r="B73" s="230" t="s">
        <v>109</v>
      </c>
      <c r="C73" s="271" t="s">
        <v>252</v>
      </c>
      <c r="D73" s="271" t="s">
        <v>1075</v>
      </c>
      <c r="E73" s="271" t="s">
        <v>1202</v>
      </c>
      <c r="F73" s="230" t="s">
        <v>311</v>
      </c>
      <c r="G73" s="230" t="s">
        <v>374</v>
      </c>
      <c r="H73" s="230" t="s">
        <v>375</v>
      </c>
      <c r="I73" s="271" t="s">
        <v>376</v>
      </c>
      <c r="J73" s="271" t="s">
        <v>1328</v>
      </c>
      <c r="K73" s="271" t="s">
        <v>1329</v>
      </c>
      <c r="L73" s="231">
        <v>421902228191</v>
      </c>
    </row>
    <row r="74" spans="1:12" x14ac:dyDescent="0.2">
      <c r="A74" s="232" t="s">
        <v>1000</v>
      </c>
      <c r="B74" s="270" t="s">
        <v>110</v>
      </c>
      <c r="C74" s="271" t="s">
        <v>252</v>
      </c>
      <c r="D74" s="270" t="s">
        <v>776</v>
      </c>
      <c r="E74" s="270" t="s">
        <v>1202</v>
      </c>
      <c r="F74" s="270" t="s">
        <v>272</v>
      </c>
      <c r="G74" s="270" t="s">
        <v>377</v>
      </c>
      <c r="H74" s="270" t="s">
        <v>899</v>
      </c>
      <c r="I74" s="270" t="s">
        <v>378</v>
      </c>
      <c r="J74" s="270" t="s">
        <v>274</v>
      </c>
      <c r="K74" s="270" t="s">
        <v>379</v>
      </c>
      <c r="L74" s="272">
        <v>421905305338</v>
      </c>
    </row>
    <row r="75" spans="1:12" x14ac:dyDescent="0.2">
      <c r="A75" s="229" t="s">
        <v>988</v>
      </c>
      <c r="B75" s="230" t="s">
        <v>112</v>
      </c>
      <c r="C75" s="271" t="s">
        <v>252</v>
      </c>
      <c r="D75" s="230" t="s">
        <v>270</v>
      </c>
      <c r="E75" s="230" t="s">
        <v>1202</v>
      </c>
      <c r="F75" s="230" t="s">
        <v>272</v>
      </c>
      <c r="G75" s="230" t="s">
        <v>380</v>
      </c>
      <c r="H75" s="304" t="s">
        <v>381</v>
      </c>
      <c r="I75" s="230" t="s">
        <v>1076</v>
      </c>
      <c r="J75" s="230" t="s">
        <v>274</v>
      </c>
      <c r="K75" s="230" t="s">
        <v>783</v>
      </c>
      <c r="L75" s="231">
        <v>421908979442</v>
      </c>
    </row>
    <row r="76" spans="1:12" x14ac:dyDescent="0.2">
      <c r="A76" s="229" t="s">
        <v>1001</v>
      </c>
      <c r="B76" s="230" t="s">
        <v>113</v>
      </c>
      <c r="C76" s="271" t="s">
        <v>252</v>
      </c>
      <c r="D76" s="271" t="s">
        <v>270</v>
      </c>
      <c r="E76" s="271" t="s">
        <v>1202</v>
      </c>
      <c r="F76" s="230" t="s">
        <v>301</v>
      </c>
      <c r="G76" s="230" t="s">
        <v>383</v>
      </c>
      <c r="H76" s="230" t="s">
        <v>384</v>
      </c>
      <c r="I76" s="271" t="s">
        <v>385</v>
      </c>
      <c r="J76" s="271" t="s">
        <v>274</v>
      </c>
      <c r="K76" s="271" t="s">
        <v>386</v>
      </c>
      <c r="L76" s="231">
        <v>421903708275</v>
      </c>
    </row>
    <row r="77" spans="1:12" x14ac:dyDescent="0.2">
      <c r="A77" s="229" t="s">
        <v>989</v>
      </c>
      <c r="B77" s="230" t="s">
        <v>115</v>
      </c>
      <c r="C77" s="271" t="s">
        <v>252</v>
      </c>
      <c r="D77" s="271" t="s">
        <v>270</v>
      </c>
      <c r="E77" s="271" t="s">
        <v>1202</v>
      </c>
      <c r="F77" s="230" t="s">
        <v>272</v>
      </c>
      <c r="G77" s="230" t="s">
        <v>387</v>
      </c>
      <c r="H77" s="230" t="s">
        <v>388</v>
      </c>
      <c r="I77" s="271" t="s">
        <v>1447</v>
      </c>
      <c r="J77" s="271" t="s">
        <v>269</v>
      </c>
      <c r="K77" s="271" t="s">
        <v>927</v>
      </c>
      <c r="L77" s="231">
        <v>421918529304</v>
      </c>
    </row>
    <row r="78" spans="1:12" x14ac:dyDescent="0.2">
      <c r="A78" s="229" t="s">
        <v>117</v>
      </c>
      <c r="B78" s="230" t="s">
        <v>1448</v>
      </c>
      <c r="C78" s="227" t="s">
        <v>252</v>
      </c>
      <c r="D78" s="230" t="s">
        <v>270</v>
      </c>
      <c r="E78" s="230" t="s">
        <v>1202</v>
      </c>
      <c r="F78" s="230" t="s">
        <v>272</v>
      </c>
      <c r="G78" s="230" t="s">
        <v>866</v>
      </c>
      <c r="H78" s="230" t="s">
        <v>389</v>
      </c>
      <c r="I78" s="230" t="s">
        <v>1077</v>
      </c>
      <c r="J78" s="230" t="s">
        <v>269</v>
      </c>
      <c r="K78" s="230" t="s">
        <v>1330</v>
      </c>
      <c r="L78" s="231">
        <v>421944318444</v>
      </c>
    </row>
    <row r="79" spans="1:12" x14ac:dyDescent="0.2">
      <c r="A79" s="229" t="s">
        <v>119</v>
      </c>
      <c r="B79" s="230" t="s">
        <v>1449</v>
      </c>
      <c r="C79" s="227" t="s">
        <v>252</v>
      </c>
      <c r="D79" s="230" t="s">
        <v>270</v>
      </c>
      <c r="E79" s="230" t="s">
        <v>1202</v>
      </c>
      <c r="F79" s="230" t="s">
        <v>272</v>
      </c>
      <c r="G79" s="230" t="s">
        <v>390</v>
      </c>
      <c r="H79" s="230" t="s">
        <v>391</v>
      </c>
      <c r="I79" s="230" t="s">
        <v>392</v>
      </c>
      <c r="J79" s="230" t="s">
        <v>274</v>
      </c>
      <c r="K79" s="230" t="s">
        <v>393</v>
      </c>
      <c r="L79" s="231">
        <v>421903692095</v>
      </c>
    </row>
    <row r="80" spans="1:12" x14ac:dyDescent="0.2">
      <c r="A80" s="225" t="s">
        <v>120</v>
      </c>
      <c r="B80" s="226" t="s">
        <v>121</v>
      </c>
      <c r="C80" s="227" t="s">
        <v>252</v>
      </c>
      <c r="D80" s="227" t="s">
        <v>270</v>
      </c>
      <c r="E80" s="227" t="s">
        <v>1202</v>
      </c>
      <c r="F80" s="227" t="s">
        <v>272</v>
      </c>
      <c r="G80" s="226" t="s">
        <v>928</v>
      </c>
      <c r="H80" s="226" t="s">
        <v>394</v>
      </c>
      <c r="I80" s="227" t="s">
        <v>395</v>
      </c>
      <c r="J80" s="227" t="s">
        <v>274</v>
      </c>
      <c r="K80" s="227" t="s">
        <v>396</v>
      </c>
      <c r="L80" s="228">
        <v>421915499077</v>
      </c>
    </row>
    <row r="81" spans="1:12" x14ac:dyDescent="0.2">
      <c r="A81" s="225" t="s">
        <v>990</v>
      </c>
      <c r="B81" s="226" t="s">
        <v>1331</v>
      </c>
      <c r="C81" s="227" t="s">
        <v>252</v>
      </c>
      <c r="D81" s="227" t="s">
        <v>397</v>
      </c>
      <c r="E81" s="227" t="s">
        <v>1202</v>
      </c>
      <c r="F81" s="227" t="s">
        <v>301</v>
      </c>
      <c r="G81" s="226" t="s">
        <v>398</v>
      </c>
      <c r="H81" s="226" t="s">
        <v>1105</v>
      </c>
      <c r="I81" s="227" t="s">
        <v>1019</v>
      </c>
      <c r="J81" s="227" t="s">
        <v>1106</v>
      </c>
      <c r="K81" s="227" t="s">
        <v>1019</v>
      </c>
      <c r="L81" s="228">
        <v>421905234323</v>
      </c>
    </row>
    <row r="82" spans="1:12" x14ac:dyDescent="0.2">
      <c r="A82" s="229" t="s">
        <v>1078</v>
      </c>
      <c r="B82" s="230" t="s">
        <v>1079</v>
      </c>
      <c r="C82" s="227" t="s">
        <v>252</v>
      </c>
      <c r="D82" s="230" t="s">
        <v>1332</v>
      </c>
      <c r="E82" s="230" t="s">
        <v>286</v>
      </c>
      <c r="F82" s="230" t="s">
        <v>1080</v>
      </c>
      <c r="G82" s="230" t="s">
        <v>1081</v>
      </c>
      <c r="H82" s="230" t="s">
        <v>1082</v>
      </c>
      <c r="I82" s="230" t="s">
        <v>1083</v>
      </c>
      <c r="J82" s="230" t="s">
        <v>274</v>
      </c>
      <c r="K82" s="230" t="s">
        <v>1083</v>
      </c>
      <c r="L82" s="231">
        <v>421915902632</v>
      </c>
    </row>
    <row r="83" spans="1:12" x14ac:dyDescent="0.2">
      <c r="A83" s="229" t="s">
        <v>1002</v>
      </c>
      <c r="B83" s="230" t="s">
        <v>123</v>
      </c>
      <c r="C83" s="227" t="s">
        <v>252</v>
      </c>
      <c r="D83" s="230" t="s">
        <v>270</v>
      </c>
      <c r="E83" s="230" t="s">
        <v>1202</v>
      </c>
      <c r="F83" s="230" t="s">
        <v>272</v>
      </c>
      <c r="G83" s="230" t="s">
        <v>399</v>
      </c>
      <c r="H83" s="230" t="s">
        <v>400</v>
      </c>
      <c r="I83" s="230" t="s">
        <v>401</v>
      </c>
      <c r="J83" s="230" t="s">
        <v>269</v>
      </c>
      <c r="K83" s="230" t="s">
        <v>402</v>
      </c>
      <c r="L83" s="231">
        <v>421905650170</v>
      </c>
    </row>
    <row r="84" spans="1:12" x14ac:dyDescent="0.2">
      <c r="A84" s="232" t="s">
        <v>125</v>
      </c>
      <c r="B84" s="270" t="s">
        <v>126</v>
      </c>
      <c r="C84" s="270" t="s">
        <v>252</v>
      </c>
      <c r="D84" s="270" t="s">
        <v>270</v>
      </c>
      <c r="E84" s="270" t="s">
        <v>1202</v>
      </c>
      <c r="F84" s="270" t="s">
        <v>272</v>
      </c>
      <c r="G84" s="270" t="s">
        <v>900</v>
      </c>
      <c r="H84" s="270" t="s">
        <v>403</v>
      </c>
      <c r="I84" s="270" t="s">
        <v>901</v>
      </c>
      <c r="J84" s="270" t="s">
        <v>269</v>
      </c>
      <c r="K84" s="270" t="s">
        <v>404</v>
      </c>
      <c r="L84" s="272">
        <v>421903636503</v>
      </c>
    </row>
    <row r="85" spans="1:12" x14ac:dyDescent="0.2">
      <c r="A85" s="232" t="s">
        <v>127</v>
      </c>
      <c r="B85" s="270" t="s">
        <v>128</v>
      </c>
      <c r="C85" s="270" t="s">
        <v>252</v>
      </c>
      <c r="D85" s="270" t="s">
        <v>405</v>
      </c>
      <c r="E85" s="270" t="s">
        <v>1202</v>
      </c>
      <c r="F85" s="270" t="s">
        <v>406</v>
      </c>
      <c r="G85" s="270" t="s">
        <v>407</v>
      </c>
      <c r="H85" s="270" t="s">
        <v>408</v>
      </c>
      <c r="I85" s="270" t="s">
        <v>409</v>
      </c>
      <c r="J85" s="270" t="s">
        <v>269</v>
      </c>
      <c r="K85" s="270" t="s">
        <v>1333</v>
      </c>
      <c r="L85" s="272">
        <v>421917263316</v>
      </c>
    </row>
    <row r="86" spans="1:12" x14ac:dyDescent="0.2">
      <c r="A86" s="232" t="s">
        <v>692</v>
      </c>
      <c r="B86" s="270" t="s">
        <v>698</v>
      </c>
      <c r="C86" s="270" t="s">
        <v>252</v>
      </c>
      <c r="D86" s="270" t="s">
        <v>929</v>
      </c>
      <c r="E86" s="270" t="s">
        <v>777</v>
      </c>
      <c r="F86" s="270" t="s">
        <v>778</v>
      </c>
      <c r="G86" s="270" t="s">
        <v>699</v>
      </c>
      <c r="H86" s="270" t="s">
        <v>784</v>
      </c>
      <c r="I86" s="270" t="s">
        <v>785</v>
      </c>
      <c r="J86" s="270" t="s">
        <v>274</v>
      </c>
      <c r="K86" s="270" t="s">
        <v>785</v>
      </c>
      <c r="L86" s="272">
        <v>421905486716</v>
      </c>
    </row>
    <row r="87" spans="1:12" x14ac:dyDescent="0.2">
      <c r="A87" s="232" t="s">
        <v>1760</v>
      </c>
      <c r="B87" s="270" t="s">
        <v>1854</v>
      </c>
      <c r="C87" s="270" t="s">
        <v>252</v>
      </c>
      <c r="D87" s="270" t="s">
        <v>1855</v>
      </c>
      <c r="E87" s="270" t="s">
        <v>1856</v>
      </c>
      <c r="F87" s="270" t="s">
        <v>1857</v>
      </c>
      <c r="G87" s="270" t="s">
        <v>1858</v>
      </c>
      <c r="H87" s="270" t="s">
        <v>1859</v>
      </c>
      <c r="I87" s="270" t="s">
        <v>1860</v>
      </c>
      <c r="J87" s="270" t="s">
        <v>274</v>
      </c>
      <c r="K87" s="270">
        <v>0</v>
      </c>
      <c r="L87" s="272">
        <v>0</v>
      </c>
    </row>
    <row r="88" spans="1:12" x14ac:dyDescent="0.2">
      <c r="A88" s="232" t="s">
        <v>131</v>
      </c>
      <c r="B88" s="270" t="s">
        <v>132</v>
      </c>
      <c r="C88" s="270" t="s">
        <v>252</v>
      </c>
      <c r="D88" s="270" t="s">
        <v>410</v>
      </c>
      <c r="E88" s="270" t="s">
        <v>411</v>
      </c>
      <c r="F88" s="270" t="s">
        <v>412</v>
      </c>
      <c r="G88" s="270" t="s">
        <v>413</v>
      </c>
      <c r="H88" s="270" t="s">
        <v>414</v>
      </c>
      <c r="I88" s="270" t="s">
        <v>415</v>
      </c>
      <c r="J88" s="270" t="s">
        <v>274</v>
      </c>
      <c r="K88" s="270" t="s">
        <v>415</v>
      </c>
      <c r="L88" s="272">
        <v>421905235472</v>
      </c>
    </row>
    <row r="89" spans="1:12" x14ac:dyDescent="0.2">
      <c r="A89" s="232" t="s">
        <v>134</v>
      </c>
      <c r="B89" s="270" t="s">
        <v>135</v>
      </c>
      <c r="C89" s="270" t="s">
        <v>252</v>
      </c>
      <c r="D89" s="270" t="s">
        <v>416</v>
      </c>
      <c r="E89" s="270" t="s">
        <v>1334</v>
      </c>
      <c r="F89" s="270" t="s">
        <v>417</v>
      </c>
      <c r="G89" s="270" t="s">
        <v>418</v>
      </c>
      <c r="H89" s="270" t="s">
        <v>1020</v>
      </c>
      <c r="I89" s="270" t="s">
        <v>419</v>
      </c>
      <c r="J89" s="270" t="s">
        <v>269</v>
      </c>
      <c r="K89" s="270" t="s">
        <v>419</v>
      </c>
      <c r="L89" s="272">
        <v>421905970041</v>
      </c>
    </row>
    <row r="90" spans="1:12" x14ac:dyDescent="0.2">
      <c r="A90" s="232" t="s">
        <v>1189</v>
      </c>
      <c r="B90" s="270" t="s">
        <v>1190</v>
      </c>
      <c r="C90" s="270" t="s">
        <v>252</v>
      </c>
      <c r="D90" s="270" t="s">
        <v>1191</v>
      </c>
      <c r="E90" s="270" t="s">
        <v>1192</v>
      </c>
      <c r="F90" s="270" t="s">
        <v>1193</v>
      </c>
      <c r="G90" s="270" t="s">
        <v>1194</v>
      </c>
      <c r="H90" s="270" t="s">
        <v>1195</v>
      </c>
      <c r="I90" s="270" t="s">
        <v>1196</v>
      </c>
      <c r="J90" s="270" t="s">
        <v>269</v>
      </c>
      <c r="K90" s="270" t="s">
        <v>1196</v>
      </c>
      <c r="L90" s="272">
        <v>421915879583</v>
      </c>
    </row>
    <row r="91" spans="1:12" x14ac:dyDescent="0.2">
      <c r="A91" s="232" t="s">
        <v>930</v>
      </c>
      <c r="B91" s="270" t="s">
        <v>931</v>
      </c>
      <c r="C91" s="270" t="s">
        <v>252</v>
      </c>
      <c r="D91" s="270" t="s">
        <v>1335</v>
      </c>
      <c r="E91" s="270" t="s">
        <v>342</v>
      </c>
      <c r="F91" s="270" t="s">
        <v>343</v>
      </c>
      <c r="G91" s="270" t="s">
        <v>932</v>
      </c>
      <c r="H91" s="270" t="s">
        <v>933</v>
      </c>
      <c r="I91" s="270" t="s">
        <v>1021</v>
      </c>
      <c r="J91" s="270" t="s">
        <v>274</v>
      </c>
      <c r="K91" s="270" t="s">
        <v>1336</v>
      </c>
      <c r="L91" s="272">
        <v>421918711548</v>
      </c>
    </row>
    <row r="92" spans="1:12" x14ac:dyDescent="0.2">
      <c r="A92" s="232" t="s">
        <v>1450</v>
      </c>
      <c r="B92" s="270" t="s">
        <v>1451</v>
      </c>
      <c r="C92" s="270" t="s">
        <v>252</v>
      </c>
      <c r="D92" s="270" t="s">
        <v>1452</v>
      </c>
      <c r="E92" s="270" t="s">
        <v>1202</v>
      </c>
      <c r="F92" s="270" t="s">
        <v>1453</v>
      </c>
      <c r="G92" s="270" t="s">
        <v>1454</v>
      </c>
      <c r="H92" s="270" t="s">
        <v>1455</v>
      </c>
      <c r="I92" s="270" t="s">
        <v>1456</v>
      </c>
      <c r="J92" s="270" t="s">
        <v>274</v>
      </c>
      <c r="K92" s="270" t="s">
        <v>1457</v>
      </c>
      <c r="L92" s="272">
        <v>421908553335</v>
      </c>
    </row>
    <row r="93" spans="1:12" x14ac:dyDescent="0.2">
      <c r="A93" s="232" t="s">
        <v>136</v>
      </c>
      <c r="B93" s="270" t="s">
        <v>1028</v>
      </c>
      <c r="C93" s="270" t="s">
        <v>252</v>
      </c>
      <c r="D93" s="270" t="s">
        <v>1337</v>
      </c>
      <c r="E93" s="270" t="s">
        <v>1202</v>
      </c>
      <c r="F93" s="270" t="s">
        <v>272</v>
      </c>
      <c r="G93" s="270" t="s">
        <v>420</v>
      </c>
      <c r="H93" s="270" t="s">
        <v>421</v>
      </c>
      <c r="I93" s="270" t="s">
        <v>1084</v>
      </c>
      <c r="J93" s="270" t="s">
        <v>274</v>
      </c>
      <c r="K93" s="270" t="s">
        <v>1084</v>
      </c>
      <c r="L93" s="272">
        <v>421905245008</v>
      </c>
    </row>
    <row r="94" spans="1:12" x14ac:dyDescent="0.2">
      <c r="A94" s="232" t="s">
        <v>1458</v>
      </c>
      <c r="B94" s="270" t="s">
        <v>1459</v>
      </c>
      <c r="C94" s="270" t="s">
        <v>252</v>
      </c>
      <c r="D94" s="270" t="s">
        <v>447</v>
      </c>
      <c r="E94" s="270" t="s">
        <v>448</v>
      </c>
      <c r="F94" s="270" t="s">
        <v>449</v>
      </c>
      <c r="G94" s="270" t="s">
        <v>1460</v>
      </c>
      <c r="H94" s="270" t="s">
        <v>1461</v>
      </c>
      <c r="I94" s="270" t="s">
        <v>452</v>
      </c>
      <c r="J94" s="270" t="s">
        <v>269</v>
      </c>
      <c r="K94" s="270" t="s">
        <v>1462</v>
      </c>
      <c r="L94" s="272" t="s">
        <v>1463</v>
      </c>
    </row>
    <row r="95" spans="1:12" x14ac:dyDescent="0.2">
      <c r="A95" s="232" t="s">
        <v>137</v>
      </c>
      <c r="B95" s="270" t="s">
        <v>422</v>
      </c>
      <c r="C95" s="270" t="s">
        <v>252</v>
      </c>
      <c r="D95" s="270" t="s">
        <v>270</v>
      </c>
      <c r="E95" s="270" t="s">
        <v>1202</v>
      </c>
      <c r="F95" s="270" t="s">
        <v>272</v>
      </c>
      <c r="G95" s="270" t="s">
        <v>423</v>
      </c>
      <c r="H95" s="270" t="s">
        <v>424</v>
      </c>
      <c r="I95" s="270" t="s">
        <v>425</v>
      </c>
      <c r="J95" s="270" t="s">
        <v>269</v>
      </c>
      <c r="K95" s="270" t="s">
        <v>426</v>
      </c>
      <c r="L95" s="272">
        <v>421918808923</v>
      </c>
    </row>
    <row r="96" spans="1:12" x14ac:dyDescent="0.2">
      <c r="A96" s="232" t="s">
        <v>139</v>
      </c>
      <c r="B96" s="270" t="s">
        <v>140</v>
      </c>
      <c r="C96" s="270" t="s">
        <v>252</v>
      </c>
      <c r="D96" s="270" t="s">
        <v>427</v>
      </c>
      <c r="E96" s="270" t="s">
        <v>1202</v>
      </c>
      <c r="F96" s="270" t="s">
        <v>428</v>
      </c>
      <c r="G96" s="270" t="s">
        <v>429</v>
      </c>
      <c r="H96" s="270" t="s">
        <v>430</v>
      </c>
      <c r="I96" s="270" t="s">
        <v>1022</v>
      </c>
      <c r="J96" s="270" t="s">
        <v>269</v>
      </c>
      <c r="K96" s="270" t="s">
        <v>1022</v>
      </c>
      <c r="L96" s="272">
        <v>421905418010</v>
      </c>
    </row>
    <row r="97" spans="1:12" x14ac:dyDescent="0.2">
      <c r="A97" s="232" t="s">
        <v>142</v>
      </c>
      <c r="B97" s="270" t="s">
        <v>143</v>
      </c>
      <c r="C97" s="270" t="s">
        <v>252</v>
      </c>
      <c r="D97" s="270" t="s">
        <v>776</v>
      </c>
      <c r="E97" s="270" t="s">
        <v>1202</v>
      </c>
      <c r="F97" s="270" t="s">
        <v>272</v>
      </c>
      <c r="G97" s="270" t="s">
        <v>431</v>
      </c>
      <c r="H97" s="270" t="s">
        <v>1338</v>
      </c>
      <c r="I97" s="270" t="s">
        <v>1027</v>
      </c>
      <c r="J97" s="270" t="s">
        <v>269</v>
      </c>
      <c r="K97" s="270" t="s">
        <v>1027</v>
      </c>
      <c r="L97" s="272">
        <v>421915282858</v>
      </c>
    </row>
    <row r="98" spans="1:12" x14ac:dyDescent="0.2">
      <c r="A98" s="232" t="s">
        <v>1085</v>
      </c>
      <c r="B98" s="270" t="s">
        <v>1086</v>
      </c>
      <c r="C98" s="270" t="s">
        <v>252</v>
      </c>
      <c r="D98" s="270" t="s">
        <v>382</v>
      </c>
      <c r="E98" s="270" t="s">
        <v>271</v>
      </c>
      <c r="F98" s="270" t="s">
        <v>301</v>
      </c>
      <c r="G98" s="270" t="s">
        <v>1087</v>
      </c>
      <c r="H98" s="270" t="s">
        <v>1088</v>
      </c>
      <c r="I98" s="270" t="s">
        <v>1089</v>
      </c>
      <c r="J98" s="270" t="s">
        <v>1090</v>
      </c>
      <c r="K98" s="270" t="s">
        <v>1089</v>
      </c>
      <c r="L98" s="272">
        <v>421917176673</v>
      </c>
    </row>
    <row r="99" spans="1:12" x14ac:dyDescent="0.2">
      <c r="A99" s="232" t="s">
        <v>1003</v>
      </c>
      <c r="B99" s="270" t="s">
        <v>145</v>
      </c>
      <c r="C99" s="270" t="s">
        <v>252</v>
      </c>
      <c r="D99" s="270" t="s">
        <v>432</v>
      </c>
      <c r="E99" s="270" t="s">
        <v>433</v>
      </c>
      <c r="F99" s="270" t="s">
        <v>434</v>
      </c>
      <c r="G99" s="270" t="s">
        <v>435</v>
      </c>
      <c r="H99" s="270" t="s">
        <v>436</v>
      </c>
      <c r="I99" s="270" t="s">
        <v>437</v>
      </c>
      <c r="J99" s="270" t="s">
        <v>269</v>
      </c>
      <c r="K99" s="270" t="s">
        <v>437</v>
      </c>
      <c r="L99" s="272">
        <v>421905700790</v>
      </c>
    </row>
    <row r="100" spans="1:12" x14ac:dyDescent="0.2">
      <c r="A100" s="232" t="s">
        <v>147</v>
      </c>
      <c r="B100" s="270" t="s">
        <v>148</v>
      </c>
      <c r="C100" s="270" t="s">
        <v>252</v>
      </c>
      <c r="D100" s="270" t="s">
        <v>1314</v>
      </c>
      <c r="E100" s="270" t="s">
        <v>1202</v>
      </c>
      <c r="F100" s="270" t="s">
        <v>353</v>
      </c>
      <c r="G100" s="270" t="s">
        <v>438</v>
      </c>
      <c r="H100" s="270" t="s">
        <v>439</v>
      </c>
      <c r="I100" s="270" t="s">
        <v>440</v>
      </c>
      <c r="J100" s="270" t="s">
        <v>274</v>
      </c>
      <c r="K100" s="270" t="s">
        <v>1091</v>
      </c>
      <c r="L100" s="272">
        <v>421918737877</v>
      </c>
    </row>
    <row r="101" spans="1:12" x14ac:dyDescent="0.2">
      <c r="A101" s="232" t="s">
        <v>1464</v>
      </c>
      <c r="B101" s="270" t="s">
        <v>1465</v>
      </c>
      <c r="C101" s="270" t="s">
        <v>252</v>
      </c>
      <c r="D101" s="270" t="s">
        <v>1466</v>
      </c>
      <c r="E101" s="270" t="s">
        <v>271</v>
      </c>
      <c r="F101" s="270" t="s">
        <v>301</v>
      </c>
      <c r="G101" s="270" t="s">
        <v>1467</v>
      </c>
      <c r="H101" s="270" t="s">
        <v>1468</v>
      </c>
      <c r="I101" s="270" t="s">
        <v>1469</v>
      </c>
      <c r="J101" s="270" t="s">
        <v>269</v>
      </c>
      <c r="K101" s="270" t="s">
        <v>1469</v>
      </c>
      <c r="L101" s="272">
        <v>421903422249</v>
      </c>
    </row>
    <row r="102" spans="1:12" x14ac:dyDescent="0.2">
      <c r="A102" s="232" t="s">
        <v>1199</v>
      </c>
      <c r="B102" s="270" t="s">
        <v>1200</v>
      </c>
      <c r="C102" s="270" t="s">
        <v>252</v>
      </c>
      <c r="D102" s="270" t="s">
        <v>1201</v>
      </c>
      <c r="E102" s="270" t="s">
        <v>1202</v>
      </c>
      <c r="F102" s="270" t="s">
        <v>1203</v>
      </c>
      <c r="G102" s="270" t="s">
        <v>1204</v>
      </c>
      <c r="H102" s="270" t="s">
        <v>1205</v>
      </c>
      <c r="I102" s="270" t="s">
        <v>1206</v>
      </c>
      <c r="J102" s="270" t="s">
        <v>274</v>
      </c>
      <c r="K102" s="270" t="s">
        <v>1207</v>
      </c>
      <c r="L102" s="272">
        <v>421905641479</v>
      </c>
    </row>
    <row r="103" spans="1:12" x14ac:dyDescent="0.2">
      <c r="A103" s="232" t="s">
        <v>1761</v>
      </c>
      <c r="B103" s="270" t="s">
        <v>1861</v>
      </c>
      <c r="C103" s="270" t="s">
        <v>252</v>
      </c>
      <c r="D103" s="270" t="s">
        <v>1862</v>
      </c>
      <c r="E103" s="270" t="s">
        <v>448</v>
      </c>
      <c r="F103" s="270" t="s">
        <v>1863</v>
      </c>
      <c r="G103" s="270" t="s">
        <v>1864</v>
      </c>
      <c r="H103" s="270" t="s">
        <v>1865</v>
      </c>
      <c r="I103" s="270" t="s">
        <v>1866</v>
      </c>
      <c r="J103" s="270" t="s">
        <v>274</v>
      </c>
      <c r="K103" s="270">
        <v>0</v>
      </c>
      <c r="L103" s="272">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8"/>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745</v>
      </c>
      <c r="C1" s="194" t="s">
        <v>787</v>
      </c>
      <c r="D1" s="196" t="s">
        <v>709</v>
      </c>
      <c r="E1" s="197" t="s">
        <v>1</v>
      </c>
      <c r="F1" s="191" t="s">
        <v>3</v>
      </c>
      <c r="G1" s="191" t="s">
        <v>4</v>
      </c>
      <c r="H1" s="191" t="s">
        <v>855</v>
      </c>
      <c r="I1" s="191" t="s">
        <v>710</v>
      </c>
      <c r="J1" s="191" t="s">
        <v>715</v>
      </c>
      <c r="K1" s="191" t="s">
        <v>2</v>
      </c>
      <c r="L1" s="191" t="s">
        <v>732</v>
      </c>
      <c r="M1" s="191" t="s">
        <v>861</v>
      </c>
      <c r="N1" s="191" t="s">
        <v>955</v>
      </c>
    </row>
    <row r="2" spans="1:14" x14ac:dyDescent="0.2">
      <c r="A2" s="192" t="s">
        <v>1349</v>
      </c>
      <c r="B2" s="233" t="str">
        <f>VLOOKUP(A2,Adr!A:B,2,FALSE)</f>
        <v>Deaflympijský výbor Slovenska</v>
      </c>
      <c r="C2" s="212" t="s">
        <v>1517</v>
      </c>
      <c r="D2" s="214">
        <v>20000</v>
      </c>
      <c r="E2" s="199">
        <v>0</v>
      </c>
      <c r="F2" s="192" t="s">
        <v>203</v>
      </c>
      <c r="G2" s="245" t="s">
        <v>10</v>
      </c>
      <c r="H2" s="195" t="s">
        <v>729</v>
      </c>
      <c r="I2" s="219" t="str">
        <f t="shared" ref="I2:I65" si="0">A2&amp;F2</f>
        <v>42254388d</v>
      </c>
      <c r="J2" s="193" t="str">
        <f t="shared" ref="J2:J65" si="1">A2&amp;G2</f>
        <v>42254388026 03</v>
      </c>
      <c r="K2" s="5"/>
      <c r="L2" s="193" t="str">
        <f t="shared" ref="L2:L65" si="2">A2&amp;G2&amp;H2</f>
        <v>42254388026 03B</v>
      </c>
      <c r="M2" s="5" t="str">
        <f t="shared" ref="M2:M65" si="3">B2&amp;F2&amp;H2&amp;C2</f>
        <v>Deaflympijský výbor SlovenskadBAntušeková Martina</v>
      </c>
      <c r="N2" s="3" t="str">
        <f t="shared" ref="N2:N65" si="4">+I2&amp;H2</f>
        <v>42254388dB</v>
      </c>
    </row>
    <row r="3" spans="1:14" x14ac:dyDescent="0.2">
      <c r="A3" s="209" t="s">
        <v>1349</v>
      </c>
      <c r="B3" s="233" t="str">
        <f>VLOOKUP(A3,Adr!A:B,2,FALSE)</f>
        <v>Deaflympijský výbor Slovenska</v>
      </c>
      <c r="C3" s="212" t="s">
        <v>1518</v>
      </c>
      <c r="D3" s="214">
        <v>30000</v>
      </c>
      <c r="E3" s="269">
        <v>0</v>
      </c>
      <c r="F3" s="192" t="s">
        <v>203</v>
      </c>
      <c r="G3" s="195" t="s">
        <v>10</v>
      </c>
      <c r="H3" s="195" t="s">
        <v>729</v>
      </c>
      <c r="I3" s="219" t="str">
        <f t="shared" si="0"/>
        <v>42254388d</v>
      </c>
      <c r="J3" s="193" t="str">
        <f t="shared" si="1"/>
        <v>42254388026 03</v>
      </c>
      <c r="K3" s="5"/>
      <c r="L3" s="193" t="str">
        <f t="shared" si="2"/>
        <v>42254388026 03B</v>
      </c>
      <c r="M3" s="5" t="str">
        <f t="shared" si="3"/>
        <v>Deaflympijský výbor SlovenskadBBirošová Tereza</v>
      </c>
      <c r="N3" s="3" t="str">
        <f t="shared" si="4"/>
        <v>42254388dB</v>
      </c>
    </row>
    <row r="4" spans="1:14" x14ac:dyDescent="0.2">
      <c r="A4" s="209" t="s">
        <v>1349</v>
      </c>
      <c r="B4" s="233" t="str">
        <f>VLOOKUP(A4,Adr!A:B,2,FALSE)</f>
        <v>Deaflympijský výbor Slovenska</v>
      </c>
      <c r="C4" s="212" t="s">
        <v>1519</v>
      </c>
      <c r="D4" s="214">
        <v>20000</v>
      </c>
      <c r="E4" s="199">
        <v>0</v>
      </c>
      <c r="F4" s="192" t="s">
        <v>203</v>
      </c>
      <c r="G4" s="195" t="s">
        <v>10</v>
      </c>
      <c r="H4" s="195" t="s">
        <v>729</v>
      </c>
      <c r="I4" s="219" t="str">
        <f t="shared" si="0"/>
        <v>42254388d</v>
      </c>
      <c r="J4" s="193" t="str">
        <f t="shared" si="1"/>
        <v>42254388026 03</v>
      </c>
      <c r="K4" s="5"/>
      <c r="L4" s="193" t="str">
        <f t="shared" si="2"/>
        <v>42254388026 03B</v>
      </c>
      <c r="M4" s="5" t="str">
        <f t="shared" si="3"/>
        <v>Deaflympijský výbor SlovenskadBJánošíková Jana</v>
      </c>
      <c r="N4" s="3" t="str">
        <f t="shared" si="4"/>
        <v>42254388dB</v>
      </c>
    </row>
    <row r="5" spans="1:14" x14ac:dyDescent="0.2">
      <c r="A5" s="229" t="s">
        <v>1349</v>
      </c>
      <c r="B5" s="233" t="str">
        <f>VLOOKUP(A5,Adr!A:B,2,FALSE)</f>
        <v>Deaflympijský výbor Slovenska</v>
      </c>
      <c r="C5" s="212" t="s">
        <v>1520</v>
      </c>
      <c r="D5" s="214">
        <v>40000</v>
      </c>
      <c r="E5" s="199">
        <v>0</v>
      </c>
      <c r="F5" s="209" t="s">
        <v>203</v>
      </c>
      <c r="G5" s="195" t="s">
        <v>10</v>
      </c>
      <c r="H5" s="195" t="s">
        <v>729</v>
      </c>
      <c r="I5" s="219" t="str">
        <f t="shared" si="0"/>
        <v>42254388d</v>
      </c>
      <c r="J5" s="193" t="str">
        <f t="shared" si="1"/>
        <v>42254388026 03</v>
      </c>
      <c r="K5" s="5"/>
      <c r="L5" s="193" t="str">
        <f t="shared" si="2"/>
        <v>42254388026 03B</v>
      </c>
      <c r="M5" s="5" t="str">
        <f t="shared" si="3"/>
        <v>Deaflympijský výbor SlovenskadBJelínek Rastislav</v>
      </c>
      <c r="N5" s="3" t="str">
        <f t="shared" si="4"/>
        <v>42254388dB</v>
      </c>
    </row>
    <row r="6" spans="1:14" x14ac:dyDescent="0.2">
      <c r="A6" s="229" t="s">
        <v>1349</v>
      </c>
      <c r="B6" s="233" t="str">
        <f>VLOOKUP(A6,Adr!A:B,2,FALSE)</f>
        <v>Deaflympijský výbor Slovenska</v>
      </c>
      <c r="C6" s="195" t="s">
        <v>1521</v>
      </c>
      <c r="D6" s="198">
        <v>50000</v>
      </c>
      <c r="E6" s="199">
        <v>0</v>
      </c>
      <c r="F6" s="192" t="s">
        <v>203</v>
      </c>
      <c r="G6" s="245" t="s">
        <v>10</v>
      </c>
      <c r="H6" s="195" t="s">
        <v>729</v>
      </c>
      <c r="I6" s="219" t="str">
        <f t="shared" si="0"/>
        <v>42254388d</v>
      </c>
      <c r="J6" s="193" t="str">
        <f t="shared" si="1"/>
        <v>42254388026 03</v>
      </c>
      <c r="K6" s="5"/>
      <c r="L6" s="193" t="str">
        <f t="shared" si="2"/>
        <v>42254388026 03B</v>
      </c>
      <c r="M6" s="5" t="str">
        <f t="shared" si="3"/>
        <v>Deaflympijský výbor SlovenskadBJurková Eva</v>
      </c>
      <c r="N6" s="3" t="str">
        <f t="shared" si="4"/>
        <v>42254388dB</v>
      </c>
    </row>
    <row r="7" spans="1:14" x14ac:dyDescent="0.2">
      <c r="A7" s="209" t="s">
        <v>1349</v>
      </c>
      <c r="B7" s="233" t="str">
        <f>VLOOKUP(A7,Adr!A:B,2,FALSE)</f>
        <v>Deaflympijský výbor Slovenska</v>
      </c>
      <c r="C7" s="212" t="s">
        <v>1522</v>
      </c>
      <c r="D7" s="214">
        <v>50000</v>
      </c>
      <c r="E7" s="269">
        <v>0</v>
      </c>
      <c r="F7" s="192" t="s">
        <v>203</v>
      </c>
      <c r="G7" s="198" t="s">
        <v>10</v>
      </c>
      <c r="H7" s="195" t="s">
        <v>729</v>
      </c>
      <c r="I7" s="219" t="str">
        <f t="shared" si="0"/>
        <v>42254388d</v>
      </c>
      <c r="J7" s="193" t="str">
        <f t="shared" si="1"/>
        <v>42254388026 03</v>
      </c>
      <c r="K7" s="5"/>
      <c r="L7" s="193" t="str">
        <f t="shared" si="2"/>
        <v>42254388026 03B</v>
      </c>
      <c r="M7" s="5" t="str">
        <f t="shared" si="3"/>
        <v>Deaflympijský výbor SlovenskadBKeinath Thomas</v>
      </c>
      <c r="N7" s="3" t="str">
        <f t="shared" si="4"/>
        <v>42254388dB</v>
      </c>
    </row>
    <row r="8" spans="1:14" x14ac:dyDescent="0.2">
      <c r="A8" s="209" t="s">
        <v>1349</v>
      </c>
      <c r="B8" s="233" t="str">
        <f>VLOOKUP(A8,Adr!A:B,2,FALSE)</f>
        <v>Deaflympijský výbor Slovenska</v>
      </c>
      <c r="C8" s="212" t="s">
        <v>1523</v>
      </c>
      <c r="D8" s="214">
        <v>40000</v>
      </c>
      <c r="E8" s="269">
        <v>0</v>
      </c>
      <c r="F8" s="192" t="s">
        <v>203</v>
      </c>
      <c r="G8" s="198" t="s">
        <v>10</v>
      </c>
      <c r="H8" s="195" t="s">
        <v>729</v>
      </c>
      <c r="I8" s="219" t="str">
        <f t="shared" si="0"/>
        <v>42254388d</v>
      </c>
      <c r="J8" s="193" t="str">
        <f t="shared" si="1"/>
        <v>42254388026 03</v>
      </c>
      <c r="K8" s="5"/>
      <c r="L8" s="193" t="str">
        <f t="shared" si="2"/>
        <v>42254388026 03B</v>
      </c>
      <c r="M8" s="5" t="str">
        <f t="shared" si="3"/>
        <v>Deaflympijský výbor SlovenskadBKrištofičová Ivana</v>
      </c>
      <c r="N8" s="3" t="str">
        <f t="shared" si="4"/>
        <v>42254388dB</v>
      </c>
    </row>
    <row r="9" spans="1:14" x14ac:dyDescent="0.2">
      <c r="A9" s="209" t="s">
        <v>1349</v>
      </c>
      <c r="B9" s="233" t="str">
        <f>VLOOKUP(A9,Adr!A:B,2,FALSE)</f>
        <v>Deaflympijský výbor Slovenska</v>
      </c>
      <c r="C9" s="212" t="s">
        <v>1524</v>
      </c>
      <c r="D9" s="214">
        <v>20000</v>
      </c>
      <c r="E9" s="269">
        <v>0</v>
      </c>
      <c r="F9" s="192" t="s">
        <v>203</v>
      </c>
      <c r="G9" s="198" t="s">
        <v>10</v>
      </c>
      <c r="H9" s="195" t="s">
        <v>729</v>
      </c>
      <c r="I9" s="219" t="str">
        <f t="shared" si="0"/>
        <v>42254388d</v>
      </c>
      <c r="J9" s="193" t="str">
        <f t="shared" si="1"/>
        <v>42254388026 03</v>
      </c>
      <c r="K9" s="5"/>
      <c r="L9" s="193" t="str">
        <f t="shared" si="2"/>
        <v>42254388026 03B</v>
      </c>
      <c r="M9" s="5" t="str">
        <f t="shared" si="3"/>
        <v>Deaflympijský výbor SlovenskadBLepótová Amália</v>
      </c>
      <c r="N9" s="3" t="str">
        <f t="shared" si="4"/>
        <v>42254388dB</v>
      </c>
    </row>
    <row r="10" spans="1:14" x14ac:dyDescent="0.2">
      <c r="A10" s="229" t="s">
        <v>1349</v>
      </c>
      <c r="B10" s="233" t="str">
        <f>VLOOKUP(A10,Adr!A:B,2,FALSE)</f>
        <v>Deaflympijský výbor Slovenska</v>
      </c>
      <c r="C10" s="195" t="s">
        <v>1525</v>
      </c>
      <c r="D10" s="198">
        <v>15000</v>
      </c>
      <c r="E10" s="199">
        <v>0</v>
      </c>
      <c r="F10" s="192" t="s">
        <v>203</v>
      </c>
      <c r="G10" s="198" t="s">
        <v>10</v>
      </c>
      <c r="H10" s="195" t="s">
        <v>729</v>
      </c>
      <c r="I10" s="219" t="str">
        <f t="shared" si="0"/>
        <v>42254388d</v>
      </c>
      <c r="J10" s="193" t="str">
        <f t="shared" si="1"/>
        <v>42254388026 03</v>
      </c>
      <c r="K10" s="5"/>
      <c r="L10" s="193" t="str">
        <f t="shared" si="2"/>
        <v>42254388026 03B</v>
      </c>
      <c r="M10" s="5" t="str">
        <f t="shared" si="3"/>
        <v>Deaflympijský výbor SlovenskadBPetrovič Peter</v>
      </c>
      <c r="N10" s="3" t="str">
        <f t="shared" si="4"/>
        <v>42254388dB</v>
      </c>
    </row>
    <row r="11" spans="1:14" x14ac:dyDescent="0.2">
      <c r="A11" s="209" t="s">
        <v>1349</v>
      </c>
      <c r="B11" s="233" t="str">
        <f>VLOOKUP(A11,Adr!A:B,2,FALSE)</f>
        <v>Deaflympijský výbor Slovenska</v>
      </c>
      <c r="C11" s="212" t="s">
        <v>1526</v>
      </c>
      <c r="D11" s="214">
        <v>15000</v>
      </c>
      <c r="E11" s="269">
        <v>0</v>
      </c>
      <c r="F11" s="192" t="s">
        <v>203</v>
      </c>
      <c r="G11" s="195" t="s">
        <v>10</v>
      </c>
      <c r="H11" s="195" t="s">
        <v>729</v>
      </c>
      <c r="I11" s="219" t="str">
        <f t="shared" si="0"/>
        <v>42254388d</v>
      </c>
      <c r="J11" s="193" t="str">
        <f t="shared" si="1"/>
        <v>42254388026 03</v>
      </c>
      <c r="K11" s="5"/>
      <c r="L11" s="193" t="str">
        <f t="shared" si="2"/>
        <v>42254388026 03B</v>
      </c>
      <c r="M11" s="5" t="str">
        <f t="shared" si="3"/>
        <v>Deaflympijský výbor SlovenskadBŠtetková Ema</v>
      </c>
      <c r="N11" s="3" t="str">
        <f t="shared" si="4"/>
        <v>42254388dB</v>
      </c>
    </row>
    <row r="12" spans="1:14" x14ac:dyDescent="0.2">
      <c r="A12" s="229" t="s">
        <v>1349</v>
      </c>
      <c r="B12" s="233" t="str">
        <f>VLOOKUP(A12,Adr!A:B,2,FALSE)</f>
        <v>Deaflympijský výbor Slovenska</v>
      </c>
      <c r="C12" s="195" t="s">
        <v>1527</v>
      </c>
      <c r="D12" s="198">
        <v>11200</v>
      </c>
      <c r="E12" s="199">
        <v>0</v>
      </c>
      <c r="F12" s="192" t="s">
        <v>203</v>
      </c>
      <c r="G12" s="198" t="s">
        <v>10</v>
      </c>
      <c r="H12" s="195" t="s">
        <v>729</v>
      </c>
      <c r="I12" s="219" t="str">
        <f t="shared" si="0"/>
        <v>42254388d</v>
      </c>
      <c r="J12" s="193" t="str">
        <f t="shared" si="1"/>
        <v>42254388026 03</v>
      </c>
      <c r="K12" s="5"/>
      <c r="L12" s="193" t="str">
        <f t="shared" si="2"/>
        <v>42254388026 03B</v>
      </c>
      <c r="M12" s="5" t="str">
        <f t="shared" si="3"/>
        <v>Deaflympijský výbor SlovenskadBVaco Marek</v>
      </c>
      <c r="N12" s="3" t="str">
        <f t="shared" si="4"/>
        <v>42254388dB</v>
      </c>
    </row>
    <row r="13" spans="1:14" x14ac:dyDescent="0.2">
      <c r="A13" s="209" t="s">
        <v>1349</v>
      </c>
      <c r="B13" s="233" t="str">
        <f>VLOOKUP(A13,Adr!A:B,2,FALSE)</f>
        <v>Deaflympijský výbor Slovenska</v>
      </c>
      <c r="C13" s="195" t="s">
        <v>1528</v>
      </c>
      <c r="D13" s="198">
        <v>11200</v>
      </c>
      <c r="E13" s="199">
        <v>0</v>
      </c>
      <c r="F13" s="192" t="s">
        <v>203</v>
      </c>
      <c r="G13" s="198" t="s">
        <v>10</v>
      </c>
      <c r="H13" s="195" t="s">
        <v>729</v>
      </c>
      <c r="I13" s="219" t="str">
        <f t="shared" si="0"/>
        <v>42254388d</v>
      </c>
      <c r="J13" s="193" t="str">
        <f t="shared" si="1"/>
        <v>42254388026 03</v>
      </c>
      <c r="K13" s="5"/>
      <c r="L13" s="193" t="str">
        <f t="shared" si="2"/>
        <v>42254388026 03B</v>
      </c>
      <c r="M13" s="5" t="str">
        <f t="shared" si="3"/>
        <v>Deaflympijský výbor SlovenskadBVašíček Peter</v>
      </c>
      <c r="N13" s="3" t="str">
        <f t="shared" si="4"/>
        <v>42254388dB</v>
      </c>
    </row>
    <row r="14" spans="1:14" ht="20.399999999999999" x14ac:dyDescent="0.2">
      <c r="A14" s="192" t="s">
        <v>1349</v>
      </c>
      <c r="B14" s="233" t="str">
        <f>VLOOKUP(A14,Adr!A:B,2,FALSE)</f>
        <v>Deaflympijský výbor Slovenska</v>
      </c>
      <c r="C14" s="223" t="s">
        <v>1798</v>
      </c>
      <c r="D14" s="213">
        <v>30000</v>
      </c>
      <c r="E14" s="199">
        <v>0</v>
      </c>
      <c r="F14" s="192" t="s">
        <v>204</v>
      </c>
      <c r="G14" s="198" t="s">
        <v>10</v>
      </c>
      <c r="H14" s="195" t="s">
        <v>729</v>
      </c>
      <c r="I14" s="219" t="str">
        <f t="shared" si="0"/>
        <v>42254388e</v>
      </c>
      <c r="J14" s="193" t="str">
        <f t="shared" si="1"/>
        <v>42254388026 03</v>
      </c>
      <c r="K14" s="5"/>
      <c r="L14" s="193" t="str">
        <f t="shared" si="2"/>
        <v>42254388026 03B</v>
      </c>
      <c r="M14" s="5" t="str">
        <f t="shared" si="3"/>
        <v>Deaflympijský výbor SlovenskaeBzabezpečenie účasti športovej reprezentácie SR na 20. Zimnej Deaflympiáde 2024 v Ankare</v>
      </c>
      <c r="N14" s="3" t="str">
        <f t="shared" si="4"/>
        <v>42254388eB</v>
      </c>
    </row>
    <row r="15" spans="1:14" x14ac:dyDescent="0.2">
      <c r="A15" s="229" t="s">
        <v>1356</v>
      </c>
      <c r="B15" s="233" t="str">
        <f>VLOOKUP(A15,Adr!A:B,2,FALSE)</f>
        <v>iCompete Natural Slovakia</v>
      </c>
      <c r="C15" s="212" t="s">
        <v>859</v>
      </c>
      <c r="D15" s="214">
        <v>18100</v>
      </c>
      <c r="E15" s="269">
        <v>0</v>
      </c>
      <c r="F15" s="192" t="s">
        <v>206</v>
      </c>
      <c r="G15" s="198" t="s">
        <v>10</v>
      </c>
      <c r="H15" s="195" t="s">
        <v>729</v>
      </c>
      <c r="I15" s="219" t="str">
        <f t="shared" si="0"/>
        <v>50642804g</v>
      </c>
      <c r="J15" s="193" t="str">
        <f t="shared" si="1"/>
        <v>50642804026 03</v>
      </c>
      <c r="K15" s="5"/>
      <c r="L15" s="193" t="str">
        <f t="shared" si="2"/>
        <v>50642804026 03B</v>
      </c>
      <c r="M15" s="5" t="str">
        <f t="shared" si="3"/>
        <v>iCompete Natural SlovakiagBrozvoj športov, ktoré nie sú uznanými podľa zákona č. 440/2015 Z. z.</v>
      </c>
      <c r="N15" s="3" t="str">
        <f t="shared" si="4"/>
        <v>50642804gB</v>
      </c>
    </row>
    <row r="16" spans="1:14" x14ac:dyDescent="0.2">
      <c r="A16" s="229" t="s">
        <v>1042</v>
      </c>
      <c r="B16" s="233" t="str">
        <f>VLOOKUP(A16,Adr!A:B,2,FALSE)</f>
        <v>Klub slovenských turistov</v>
      </c>
      <c r="C16" s="212" t="s">
        <v>1339</v>
      </c>
      <c r="D16" s="214">
        <v>167400</v>
      </c>
      <c r="E16" s="269">
        <v>0</v>
      </c>
      <c r="F16" s="192" t="s">
        <v>207</v>
      </c>
      <c r="G16" s="198" t="s">
        <v>7</v>
      </c>
      <c r="H16" s="195" t="s">
        <v>729</v>
      </c>
      <c r="I16" s="219" t="str">
        <f t="shared" si="0"/>
        <v>00688312h</v>
      </c>
      <c r="J16" s="193" t="str">
        <f t="shared" si="1"/>
        <v>00688312026 01</v>
      </c>
      <c r="K16" s="5"/>
      <c r="L16" s="193" t="str">
        <f t="shared" si="2"/>
        <v>00688312026 01B</v>
      </c>
      <c r="M16" s="5" t="str">
        <f t="shared" si="3"/>
        <v>Klub slovenských turistovhBznačenie turistických trás</v>
      </c>
      <c r="N16" s="3" t="str">
        <f t="shared" si="4"/>
        <v>00688312hB</v>
      </c>
    </row>
    <row r="17" spans="1:14" x14ac:dyDescent="0.2">
      <c r="A17" s="229" t="s">
        <v>1882</v>
      </c>
      <c r="B17" s="233" t="str">
        <f>VLOOKUP(A17,Adr!A:B,2,FALSE)</f>
        <v>Košická Futbalová Aréna a. s.</v>
      </c>
      <c r="C17" s="212" t="s">
        <v>1883</v>
      </c>
      <c r="D17" s="214">
        <v>4000000</v>
      </c>
      <c r="E17" s="269">
        <v>0</v>
      </c>
      <c r="F17" s="192" t="s">
        <v>210</v>
      </c>
      <c r="G17" s="195" t="s">
        <v>9</v>
      </c>
      <c r="H17" s="195" t="s">
        <v>730</v>
      </c>
      <c r="I17" s="219" t="str">
        <f t="shared" si="0"/>
        <v>47845660k</v>
      </c>
      <c r="J17" s="193" t="str">
        <f t="shared" si="1"/>
        <v>47845660026 04</v>
      </c>
      <c r="K17" s="5"/>
      <c r="L17" s="193" t="str">
        <f t="shared" si="2"/>
        <v>47845660026 04K</v>
      </c>
      <c r="M17" s="5" t="str">
        <f t="shared" si="3"/>
        <v xml:space="preserve">Košická Futbalová Aréna a. s.kKdobudovanie Košickej futbalovej arény </v>
      </c>
      <c r="N17" s="3" t="str">
        <f t="shared" si="4"/>
        <v>47845660kK</v>
      </c>
    </row>
    <row r="18" spans="1:14" x14ac:dyDescent="0.2">
      <c r="A18" s="229" t="s">
        <v>1364</v>
      </c>
      <c r="B18" s="233" t="str">
        <f>VLOOKUP(A18,Adr!A:B,2,FALSE)</f>
        <v>MAMMAL - Slovenský zväz MMA</v>
      </c>
      <c r="C18" s="212" t="s">
        <v>859</v>
      </c>
      <c r="D18" s="214">
        <v>25200</v>
      </c>
      <c r="E18" s="269">
        <v>0</v>
      </c>
      <c r="F18" s="192" t="s">
        <v>206</v>
      </c>
      <c r="G18" s="195" t="s">
        <v>10</v>
      </c>
      <c r="H18" s="195" t="s">
        <v>729</v>
      </c>
      <c r="I18" s="219" t="str">
        <f t="shared" si="0"/>
        <v>42269423g</v>
      </c>
      <c r="J18" s="193" t="str">
        <f t="shared" si="1"/>
        <v>42269423026 03</v>
      </c>
      <c r="K18" s="5"/>
      <c r="L18" s="193" t="str">
        <f t="shared" si="2"/>
        <v>42269423026 03B</v>
      </c>
      <c r="M18" s="5" t="str">
        <f t="shared" si="3"/>
        <v>MAMMAL - Slovenský zväz MMAgBrozvoj športov, ktoré nie sú uznanými podľa zákona č. 440/2015 Z. z.</v>
      </c>
      <c r="N18" s="3" t="str">
        <f t="shared" si="4"/>
        <v>42269423gB</v>
      </c>
    </row>
    <row r="19" spans="1:14" x14ac:dyDescent="0.2">
      <c r="A19" s="229" t="s">
        <v>1372</v>
      </c>
      <c r="B19" s="233" t="str">
        <f>VLOOKUP(A19,Adr!A:B,2,FALSE)</f>
        <v>Maratónsky klub Košice</v>
      </c>
      <c r="C19" s="212" t="s">
        <v>1512</v>
      </c>
      <c r="D19" s="214">
        <v>50000</v>
      </c>
      <c r="E19" s="199">
        <v>0</v>
      </c>
      <c r="F19" s="209" t="s">
        <v>204</v>
      </c>
      <c r="G19" s="195" t="s">
        <v>10</v>
      </c>
      <c r="H19" s="195" t="s">
        <v>729</v>
      </c>
      <c r="I19" s="219" t="str">
        <f t="shared" si="0"/>
        <v>00595209e</v>
      </c>
      <c r="J19" s="193" t="str">
        <f t="shared" si="1"/>
        <v>00595209026 03</v>
      </c>
      <c r="K19" s="5"/>
      <c r="L19" s="193" t="str">
        <f t="shared" si="2"/>
        <v>00595209026 03B</v>
      </c>
      <c r="M19" s="5" t="str">
        <f t="shared" si="3"/>
        <v>Maratónsky klub KošiceeBMedzinárodný maratón mieru</v>
      </c>
      <c r="N19" s="3" t="str">
        <f t="shared" si="4"/>
        <v>00595209eB</v>
      </c>
    </row>
    <row r="20" spans="1:14" x14ac:dyDescent="0.2">
      <c r="A20" s="229" t="s">
        <v>1008</v>
      </c>
      <c r="B20" s="233" t="str">
        <f>VLOOKUP(A20,Adr!A:B,2,FALSE)</f>
        <v>Slovenská asociácia amerického futbalu, o.z.</v>
      </c>
      <c r="C20" s="212" t="s">
        <v>788</v>
      </c>
      <c r="D20" s="214">
        <v>31951</v>
      </c>
      <c r="E20" s="269">
        <v>0</v>
      </c>
      <c r="F20" s="192" t="s">
        <v>200</v>
      </c>
      <c r="G20" s="195" t="s">
        <v>6</v>
      </c>
      <c r="H20" s="195" t="s">
        <v>729</v>
      </c>
      <c r="I20" s="219" t="str">
        <f t="shared" si="0"/>
        <v>30787009a</v>
      </c>
      <c r="J20" s="193" t="str">
        <f t="shared" si="1"/>
        <v>30787009026 02</v>
      </c>
      <c r="K20" s="5" t="s">
        <v>17</v>
      </c>
      <c r="L20" s="193" t="str">
        <f t="shared" si="2"/>
        <v>30787009026 02B</v>
      </c>
      <c r="M20" s="5" t="str">
        <f t="shared" si="3"/>
        <v>Slovenská asociácia amerického futbalu, o.z.aBamerický futbal - bežné transfery</v>
      </c>
      <c r="N20" s="3" t="str">
        <f t="shared" si="4"/>
        <v>30787009aB</v>
      </c>
    </row>
    <row r="21" spans="1:14" x14ac:dyDescent="0.2">
      <c r="A21" s="229" t="s">
        <v>1378</v>
      </c>
      <c r="B21" s="233" t="str">
        <f>VLOOKUP(A21,Adr!A:B,2,FALSE)</f>
        <v>Slovenská Asociácia Bandy, skrátený názov SAB</v>
      </c>
      <c r="C21" s="212" t="s">
        <v>859</v>
      </c>
      <c r="D21" s="214">
        <v>25200</v>
      </c>
      <c r="E21" s="269">
        <v>0</v>
      </c>
      <c r="F21" s="192" t="s">
        <v>206</v>
      </c>
      <c r="G21" s="198" t="s">
        <v>10</v>
      </c>
      <c r="H21" s="195" t="s">
        <v>729</v>
      </c>
      <c r="I21" s="219" t="str">
        <f t="shared" si="0"/>
        <v>50897152g</v>
      </c>
      <c r="J21" s="193" t="str">
        <f t="shared" si="1"/>
        <v>50897152026 03</v>
      </c>
      <c r="K21" s="5"/>
      <c r="L21" s="193" t="str">
        <f t="shared" si="2"/>
        <v>50897152026 03B</v>
      </c>
      <c r="M21" s="5" t="str">
        <f t="shared" si="3"/>
        <v>Slovenská Asociácia Bandy, skrátený názov SABgBrozvoj športov, ktoré nie sú uznanými podľa zákona č. 440/2015 Z. z.</v>
      </c>
      <c r="N21" s="3" t="str">
        <f t="shared" si="4"/>
        <v>50897152gB</v>
      </c>
    </row>
    <row r="22" spans="1:14" x14ac:dyDescent="0.2">
      <c r="A22" s="229" t="s">
        <v>18</v>
      </c>
      <c r="B22" s="233" t="str">
        <f>VLOOKUP(A22,Adr!A:B,2,FALSE)</f>
        <v>Slovenská asociácia boccie</v>
      </c>
      <c r="C22" s="212" t="s">
        <v>789</v>
      </c>
      <c r="D22" s="214">
        <v>33216</v>
      </c>
      <c r="E22" s="269">
        <v>0</v>
      </c>
      <c r="F22" s="192" t="s">
        <v>200</v>
      </c>
      <c r="G22" s="198" t="s">
        <v>6</v>
      </c>
      <c r="H22" s="195" t="s">
        <v>729</v>
      </c>
      <c r="I22" s="219" t="str">
        <f t="shared" si="0"/>
        <v>00631655a</v>
      </c>
      <c r="J22" s="193" t="str">
        <f t="shared" si="1"/>
        <v>00631655026 02</v>
      </c>
      <c r="K22" s="5" t="s">
        <v>156</v>
      </c>
      <c r="L22" s="193" t="str">
        <f t="shared" si="2"/>
        <v>00631655026 02B</v>
      </c>
      <c r="M22" s="5" t="str">
        <f t="shared" si="3"/>
        <v>Slovenská asociácia boccieaBboccia - bežné transfery</v>
      </c>
      <c r="N22" s="3" t="str">
        <f t="shared" si="4"/>
        <v>00631655aB</v>
      </c>
    </row>
    <row r="23" spans="1:14" x14ac:dyDescent="0.2">
      <c r="A23" s="229" t="s">
        <v>18</v>
      </c>
      <c r="B23" s="233" t="str">
        <f>VLOOKUP(A23,Adr!A:B,2,FALSE)</f>
        <v>Slovenská asociácia boccie</v>
      </c>
      <c r="C23" s="212" t="s">
        <v>790</v>
      </c>
      <c r="D23" s="214">
        <v>27951</v>
      </c>
      <c r="E23" s="269">
        <v>0</v>
      </c>
      <c r="F23" s="192" t="s">
        <v>200</v>
      </c>
      <c r="G23" s="198" t="s">
        <v>6</v>
      </c>
      <c r="H23" s="195" t="s">
        <v>729</v>
      </c>
      <c r="I23" s="219" t="str">
        <f t="shared" si="0"/>
        <v>00631655a</v>
      </c>
      <c r="J23" s="193" t="str">
        <f t="shared" si="1"/>
        <v>00631655026 02</v>
      </c>
      <c r="K23" s="5" t="s">
        <v>157</v>
      </c>
      <c r="L23" s="193" t="str">
        <f t="shared" si="2"/>
        <v>00631655026 02B</v>
      </c>
      <c r="M23" s="5" t="str">
        <f t="shared" si="3"/>
        <v>Slovenská asociácia boccieaBboule lyonnaise - bežné transfery</v>
      </c>
      <c r="N23" s="3" t="str">
        <f t="shared" si="4"/>
        <v>00631655aB</v>
      </c>
    </row>
    <row r="24" spans="1:14" x14ac:dyDescent="0.2">
      <c r="A24" s="229" t="s">
        <v>18</v>
      </c>
      <c r="B24" s="233" t="str">
        <f>VLOOKUP(A24,Adr!A:B,2,FALSE)</f>
        <v>Slovenská asociácia boccie</v>
      </c>
      <c r="C24" s="212" t="s">
        <v>1183</v>
      </c>
      <c r="D24" s="214">
        <v>4000</v>
      </c>
      <c r="E24" s="269">
        <v>0</v>
      </c>
      <c r="F24" s="192" t="s">
        <v>200</v>
      </c>
      <c r="G24" s="198" t="s">
        <v>6</v>
      </c>
      <c r="H24" s="195" t="s">
        <v>730</v>
      </c>
      <c r="I24" s="219" t="str">
        <f t="shared" si="0"/>
        <v>00631655a</v>
      </c>
      <c r="J24" s="193" t="str">
        <f t="shared" si="1"/>
        <v>00631655026 02</v>
      </c>
      <c r="K24" s="5" t="s">
        <v>157</v>
      </c>
      <c r="L24" s="193" t="str">
        <f t="shared" si="2"/>
        <v>00631655026 02K</v>
      </c>
      <c r="M24" s="5" t="str">
        <f t="shared" si="3"/>
        <v>Slovenská asociácia boccieaKboule lyonnaise - kapitálové transfery</v>
      </c>
      <c r="N24" s="3" t="str">
        <f t="shared" si="4"/>
        <v>00631655aK</v>
      </c>
    </row>
    <row r="25" spans="1:14" x14ac:dyDescent="0.2">
      <c r="A25" s="209" t="s">
        <v>18</v>
      </c>
      <c r="B25" s="233" t="str">
        <f>VLOOKUP(A25,Adr!A:B,2,FALSE)</f>
        <v>Slovenská asociácia boccie</v>
      </c>
      <c r="C25" s="212" t="s">
        <v>1529</v>
      </c>
      <c r="D25" s="214">
        <v>15000</v>
      </c>
      <c r="E25" s="269">
        <v>0</v>
      </c>
      <c r="F25" s="192" t="s">
        <v>203</v>
      </c>
      <c r="G25" s="198" t="s">
        <v>10</v>
      </c>
      <c r="H25" s="195" t="s">
        <v>729</v>
      </c>
      <c r="I25" s="219" t="str">
        <f t="shared" si="0"/>
        <v>00631655d</v>
      </c>
      <c r="J25" s="193" t="str">
        <f t="shared" si="1"/>
        <v>00631655026 03</v>
      </c>
      <c r="K25" s="5"/>
      <c r="L25" s="193" t="str">
        <f t="shared" si="2"/>
        <v>00631655026 03B</v>
      </c>
      <c r="M25" s="5" t="str">
        <f t="shared" si="3"/>
        <v>Slovenská asociácia bocciedBStrehovská Magdaléna</v>
      </c>
      <c r="N25" s="3" t="str">
        <f t="shared" si="4"/>
        <v>00631655dB</v>
      </c>
    </row>
    <row r="26" spans="1:14" x14ac:dyDescent="0.2">
      <c r="A26" s="192" t="s">
        <v>18</v>
      </c>
      <c r="B26" s="233" t="str">
        <f>VLOOKUP(A26,Adr!A:B,2,FALSE)</f>
        <v>Slovenská asociácia boccie</v>
      </c>
      <c r="C26" s="195" t="s">
        <v>1801</v>
      </c>
      <c r="D26" s="198">
        <v>343</v>
      </c>
      <c r="E26" s="269">
        <v>0</v>
      </c>
      <c r="F26" s="192" t="s">
        <v>205</v>
      </c>
      <c r="G26" s="198" t="s">
        <v>10</v>
      </c>
      <c r="H26" s="195" t="s">
        <v>729</v>
      </c>
      <c r="I26" s="219" t="str">
        <f t="shared" si="0"/>
        <v>00631655f</v>
      </c>
      <c r="J26" s="193" t="str">
        <f t="shared" si="1"/>
        <v>00631655026 03</v>
      </c>
      <c r="K26" s="5"/>
      <c r="L26" s="193" t="str">
        <f t="shared" si="2"/>
        <v>00631655026 03B</v>
      </c>
      <c r="M26" s="5" t="str">
        <f t="shared" si="3"/>
        <v>Slovenská asociácia bocciefBodmena trénerovi Daniel Obročník</v>
      </c>
      <c r="N26" s="3" t="str">
        <f t="shared" si="4"/>
        <v>00631655fB</v>
      </c>
    </row>
    <row r="27" spans="1:14" x14ac:dyDescent="0.2">
      <c r="A27" s="229" t="s">
        <v>20</v>
      </c>
      <c r="B27" s="233" t="str">
        <f>VLOOKUP(A27,Adr!A:B,2,FALSE)</f>
        <v>Slovenská asociácia čínskeho wushu</v>
      </c>
      <c r="C27" s="212" t="s">
        <v>791</v>
      </c>
      <c r="D27" s="214">
        <v>31951</v>
      </c>
      <c r="E27" s="269">
        <v>0</v>
      </c>
      <c r="F27" s="192" t="s">
        <v>200</v>
      </c>
      <c r="G27" s="198" t="s">
        <v>6</v>
      </c>
      <c r="H27" s="195" t="s">
        <v>729</v>
      </c>
      <c r="I27" s="219" t="str">
        <f t="shared" si="0"/>
        <v>42019541a</v>
      </c>
      <c r="J27" s="193" t="str">
        <f t="shared" si="1"/>
        <v>42019541026 02</v>
      </c>
      <c r="K27" s="5" t="s">
        <v>22</v>
      </c>
      <c r="L27" s="193" t="str">
        <f t="shared" si="2"/>
        <v>42019541026 02B</v>
      </c>
      <c r="M27" s="5" t="str">
        <f t="shared" si="3"/>
        <v>Slovenská asociácia čínskeho wushuaBwushu - bežné transfery</v>
      </c>
      <c r="N27" s="3" t="str">
        <f t="shared" si="4"/>
        <v>42019541aB</v>
      </c>
    </row>
    <row r="28" spans="1:14" x14ac:dyDescent="0.2">
      <c r="A28" s="229" t="s">
        <v>1387</v>
      </c>
      <c r="B28" s="233" t="str">
        <f>VLOOKUP(A28,Adr!A:B,2,FALSE)</f>
        <v>Slovenská Asociácia Dynamickej Streľby</v>
      </c>
      <c r="C28" s="212" t="s">
        <v>859</v>
      </c>
      <c r="D28" s="214">
        <v>27600</v>
      </c>
      <c r="E28" s="269">
        <v>0</v>
      </c>
      <c r="F28" s="192" t="s">
        <v>206</v>
      </c>
      <c r="G28" s="198" t="s">
        <v>10</v>
      </c>
      <c r="H28" s="195" t="s">
        <v>729</v>
      </c>
      <c r="I28" s="219" t="str">
        <f t="shared" si="0"/>
        <v>30810108g</v>
      </c>
      <c r="J28" s="193" t="str">
        <f t="shared" si="1"/>
        <v>30810108026 03</v>
      </c>
      <c r="K28" s="5"/>
      <c r="L28" s="193" t="str">
        <f t="shared" si="2"/>
        <v>30810108026 03B</v>
      </c>
      <c r="M28" s="5" t="str">
        <f t="shared" si="3"/>
        <v>Slovenská Asociácia Dynamickej StreľbygBrozvoj športov, ktoré nie sú uznanými podľa zákona č. 440/2015 Z. z.</v>
      </c>
      <c r="N28" s="3" t="str">
        <f t="shared" si="4"/>
        <v>30810108gB</v>
      </c>
    </row>
    <row r="29" spans="1:14" x14ac:dyDescent="0.2">
      <c r="A29" s="229" t="s">
        <v>28</v>
      </c>
      <c r="B29" s="233" t="str">
        <f>VLOOKUP(A29,Adr!A:B,2,FALSE)</f>
        <v>Slovenská asociácia fitnes, kulturistiky a silového trojboja</v>
      </c>
      <c r="C29" s="212" t="s">
        <v>1184</v>
      </c>
      <c r="D29" s="214">
        <v>738258</v>
      </c>
      <c r="E29" s="269">
        <v>0</v>
      </c>
      <c r="F29" s="192" t="s">
        <v>200</v>
      </c>
      <c r="G29" s="195" t="s">
        <v>6</v>
      </c>
      <c r="H29" s="195" t="s">
        <v>729</v>
      </c>
      <c r="I29" s="219" t="str">
        <f t="shared" si="0"/>
        <v>30842069a</v>
      </c>
      <c r="J29" s="193" t="str">
        <f t="shared" si="1"/>
        <v>30842069026 02</v>
      </c>
      <c r="K29" s="5" t="s">
        <v>1185</v>
      </c>
      <c r="L29" s="193" t="str">
        <f t="shared" si="2"/>
        <v>30842069026 02B</v>
      </c>
      <c r="M29" s="5" t="str">
        <f t="shared" si="3"/>
        <v>Slovenská asociácia fitnes, kulturistiky a silového trojbojaaBfitnes a kulturistika - bežné transfery</v>
      </c>
      <c r="N29" s="3" t="str">
        <f t="shared" si="4"/>
        <v>30842069aB</v>
      </c>
    </row>
    <row r="30" spans="1:14" x14ac:dyDescent="0.2">
      <c r="A30" s="229" t="s">
        <v>28</v>
      </c>
      <c r="B30" s="233" t="str">
        <f>VLOOKUP(A30,Adr!A:B,2,FALSE)</f>
        <v>Slovenská asociácia fitnes, kulturistiky a silového trojboja</v>
      </c>
      <c r="C30" s="223" t="s">
        <v>1186</v>
      </c>
      <c r="D30" s="214">
        <v>49271</v>
      </c>
      <c r="E30" s="199">
        <v>0</v>
      </c>
      <c r="F30" s="192" t="s">
        <v>200</v>
      </c>
      <c r="G30" s="198" t="s">
        <v>6</v>
      </c>
      <c r="H30" s="195" t="s">
        <v>729</v>
      </c>
      <c r="I30" s="219" t="str">
        <f t="shared" si="0"/>
        <v>30842069a</v>
      </c>
      <c r="J30" s="193" t="str">
        <f t="shared" si="1"/>
        <v>30842069026 02</v>
      </c>
      <c r="K30" s="5" t="s">
        <v>1187</v>
      </c>
      <c r="L30" s="193" t="str">
        <f t="shared" si="2"/>
        <v>30842069026 02B</v>
      </c>
      <c r="M30" s="5" t="str">
        <f t="shared" si="3"/>
        <v>Slovenská asociácia fitnes, kulturistiky a silového trojbojaaBsilový trojboj - bežné transfery</v>
      </c>
      <c r="N30" s="3" t="str">
        <f t="shared" si="4"/>
        <v>30842069aB</v>
      </c>
    </row>
    <row r="31" spans="1:14" x14ac:dyDescent="0.2">
      <c r="A31" s="229" t="s">
        <v>28</v>
      </c>
      <c r="B31" s="233" t="str">
        <f>VLOOKUP(A31,Adr!A:B,2,FALSE)</f>
        <v>Slovenská asociácia fitnes, kulturistiky a silového trojboja</v>
      </c>
      <c r="C31" s="195" t="s">
        <v>1530</v>
      </c>
      <c r="D31" s="198">
        <v>20000</v>
      </c>
      <c r="E31" s="199">
        <v>0</v>
      </c>
      <c r="F31" s="192" t="s">
        <v>203</v>
      </c>
      <c r="G31" s="198" t="s">
        <v>10</v>
      </c>
      <c r="H31" s="195" t="s">
        <v>729</v>
      </c>
      <c r="I31" s="219" t="str">
        <f t="shared" si="0"/>
        <v>30842069d</v>
      </c>
      <c r="J31" s="193" t="str">
        <f t="shared" si="1"/>
        <v>30842069026 03</v>
      </c>
      <c r="K31" s="5"/>
      <c r="L31" s="193" t="str">
        <f t="shared" si="2"/>
        <v>30842069026 03B</v>
      </c>
      <c r="M31" s="5" t="str">
        <f t="shared" si="3"/>
        <v>Slovenská asociácia fitnes, kulturistiky a silového trojbojadBHolota Vladimír</v>
      </c>
      <c r="N31" s="3" t="str">
        <f t="shared" si="4"/>
        <v>30842069dB</v>
      </c>
    </row>
    <row r="32" spans="1:14" x14ac:dyDescent="0.2">
      <c r="A32" s="205" t="s">
        <v>28</v>
      </c>
      <c r="B32" s="233" t="str">
        <f>VLOOKUP(A32,Adr!A:B,2,FALSE)</f>
        <v>Slovenská asociácia fitnes, kulturistiky a silového trojboja</v>
      </c>
      <c r="C32" s="223" t="s">
        <v>1531</v>
      </c>
      <c r="D32" s="214">
        <v>15000</v>
      </c>
      <c r="E32" s="199">
        <v>0</v>
      </c>
      <c r="F32" s="192" t="s">
        <v>203</v>
      </c>
      <c r="G32" s="195" t="s">
        <v>10</v>
      </c>
      <c r="H32" s="195" t="s">
        <v>729</v>
      </c>
      <c r="I32" s="219" t="str">
        <f t="shared" si="0"/>
        <v>30842069d</v>
      </c>
      <c r="J32" s="193" t="str">
        <f t="shared" si="1"/>
        <v>30842069026 03</v>
      </c>
      <c r="K32" s="5"/>
      <c r="L32" s="193" t="str">
        <f t="shared" si="2"/>
        <v>30842069026 03B</v>
      </c>
      <c r="M32" s="5" t="str">
        <f t="shared" si="3"/>
        <v>Slovenská asociácia fitnes, kulturistiky a silového trojbojadBHorná Ivana</v>
      </c>
      <c r="N32" s="3" t="str">
        <f t="shared" si="4"/>
        <v>30842069dB</v>
      </c>
    </row>
    <row r="33" spans="1:14" x14ac:dyDescent="0.2">
      <c r="A33" s="229" t="s">
        <v>28</v>
      </c>
      <c r="B33" s="233" t="str">
        <f>VLOOKUP(A33,Adr!A:B,2,FALSE)</f>
        <v>Slovenská asociácia fitnes, kulturistiky a silového trojboja</v>
      </c>
      <c r="C33" s="223" t="s">
        <v>1532</v>
      </c>
      <c r="D33" s="214">
        <v>5000</v>
      </c>
      <c r="E33" s="199">
        <v>0</v>
      </c>
      <c r="F33" s="192" t="s">
        <v>203</v>
      </c>
      <c r="G33" s="245" t="s">
        <v>10</v>
      </c>
      <c r="H33" s="195" t="s">
        <v>729</v>
      </c>
      <c r="I33" s="219" t="str">
        <f t="shared" si="0"/>
        <v>30842069d</v>
      </c>
      <c r="J33" s="193" t="str">
        <f t="shared" si="1"/>
        <v>30842069026 03</v>
      </c>
      <c r="K33" s="5"/>
      <c r="L33" s="193" t="str">
        <f t="shared" si="2"/>
        <v>30842069026 03B</v>
      </c>
      <c r="M33" s="5" t="str">
        <f t="shared" si="3"/>
        <v>Slovenská asociácia fitnes, kulturistiky a silového trojbojadBJuricová Kristína</v>
      </c>
      <c r="N33" s="3" t="str">
        <f t="shared" si="4"/>
        <v>30842069dB</v>
      </c>
    </row>
    <row r="34" spans="1:14" x14ac:dyDescent="0.2">
      <c r="A34" s="229" t="s">
        <v>28</v>
      </c>
      <c r="B34" s="233" t="str">
        <f>VLOOKUP(A34,Adr!A:B,2,FALSE)</f>
        <v>Slovenská asociácia fitnes, kulturistiky a silového trojboja</v>
      </c>
      <c r="C34" s="223" t="s">
        <v>1533</v>
      </c>
      <c r="D34" s="214">
        <v>5000</v>
      </c>
      <c r="E34" s="199">
        <v>0</v>
      </c>
      <c r="F34" s="192" t="s">
        <v>203</v>
      </c>
      <c r="G34" s="245" t="s">
        <v>10</v>
      </c>
      <c r="H34" s="195" t="s">
        <v>729</v>
      </c>
      <c r="I34" s="219" t="str">
        <f t="shared" si="0"/>
        <v>30842069d</v>
      </c>
      <c r="J34" s="193" t="str">
        <f t="shared" si="1"/>
        <v>30842069026 03</v>
      </c>
      <c r="K34" s="5"/>
      <c r="L34" s="193" t="str">
        <f t="shared" si="2"/>
        <v>30842069026 03B</v>
      </c>
      <c r="M34" s="5" t="str">
        <f t="shared" si="3"/>
        <v>Slovenská asociácia fitnes, kulturistiky a silového trojbojadBLáskavá Bianka</v>
      </c>
      <c r="N34" s="3" t="str">
        <f t="shared" si="4"/>
        <v>30842069dB</v>
      </c>
    </row>
    <row r="35" spans="1:14" x14ac:dyDescent="0.2">
      <c r="A35" s="209" t="s">
        <v>28</v>
      </c>
      <c r="B35" s="233" t="str">
        <f>VLOOKUP(A35,Adr!A:B,2,FALSE)</f>
        <v>Slovenská asociácia fitnes, kulturistiky a silového trojboja</v>
      </c>
      <c r="C35" s="212" t="s">
        <v>1534</v>
      </c>
      <c r="D35" s="214">
        <v>5000</v>
      </c>
      <c r="E35" s="199">
        <v>0</v>
      </c>
      <c r="F35" s="192" t="s">
        <v>203</v>
      </c>
      <c r="G35" s="198" t="s">
        <v>10</v>
      </c>
      <c r="H35" s="195" t="s">
        <v>729</v>
      </c>
      <c r="I35" s="219" t="str">
        <f t="shared" si="0"/>
        <v>30842069d</v>
      </c>
      <c r="J35" s="193" t="str">
        <f t="shared" si="1"/>
        <v>30842069026 03</v>
      </c>
      <c r="K35" s="5"/>
      <c r="L35" s="193" t="str">
        <f t="shared" si="2"/>
        <v>30842069026 03B</v>
      </c>
      <c r="M35" s="5" t="str">
        <f t="shared" si="3"/>
        <v>Slovenská asociácia fitnes, kulturistiky a silového trojbojadBNovodomská Nelli</v>
      </c>
      <c r="N35" s="3" t="str">
        <f t="shared" si="4"/>
        <v>30842069dB</v>
      </c>
    </row>
    <row r="36" spans="1:14" x14ac:dyDescent="0.2">
      <c r="A36" s="229" t="s">
        <v>28</v>
      </c>
      <c r="B36" s="233" t="str">
        <f>VLOOKUP(A36,Adr!A:B,2,FALSE)</f>
        <v>Slovenská asociácia fitnes, kulturistiky a silového trojboja</v>
      </c>
      <c r="C36" s="223" t="s">
        <v>1535</v>
      </c>
      <c r="D36" s="214">
        <v>5000</v>
      </c>
      <c r="E36" s="199">
        <v>0</v>
      </c>
      <c r="F36" s="192" t="s">
        <v>203</v>
      </c>
      <c r="G36" s="245" t="s">
        <v>10</v>
      </c>
      <c r="H36" s="195" t="s">
        <v>729</v>
      </c>
      <c r="I36" s="219" t="str">
        <f t="shared" si="0"/>
        <v>30842069d</v>
      </c>
      <c r="J36" s="193" t="str">
        <f t="shared" si="1"/>
        <v>30842069026 03</v>
      </c>
      <c r="K36" s="5"/>
      <c r="L36" s="193" t="str">
        <f t="shared" si="2"/>
        <v>30842069026 03B</v>
      </c>
      <c r="M36" s="5" t="str">
        <f t="shared" si="3"/>
        <v>Slovenská asociácia fitnes, kulturistiky a silového trojbojadBOndrušková Tatiana</v>
      </c>
      <c r="N36" s="3" t="str">
        <f t="shared" si="4"/>
        <v>30842069dB</v>
      </c>
    </row>
    <row r="37" spans="1:14" x14ac:dyDescent="0.2">
      <c r="A37" s="229" t="s">
        <v>28</v>
      </c>
      <c r="B37" s="233" t="str">
        <f>VLOOKUP(A37,Adr!A:B,2,FALSE)</f>
        <v>Slovenská asociácia fitnes, kulturistiky a silového trojboja</v>
      </c>
      <c r="C37" s="223" t="s">
        <v>1536</v>
      </c>
      <c r="D37" s="214">
        <v>15000</v>
      </c>
      <c r="E37" s="199">
        <v>0</v>
      </c>
      <c r="F37" s="192" t="s">
        <v>203</v>
      </c>
      <c r="G37" s="245" t="s">
        <v>10</v>
      </c>
      <c r="H37" s="195" t="s">
        <v>729</v>
      </c>
      <c r="I37" s="219" t="str">
        <f t="shared" si="0"/>
        <v>30842069d</v>
      </c>
      <c r="J37" s="193" t="str">
        <f t="shared" si="1"/>
        <v>30842069026 03</v>
      </c>
      <c r="K37" s="5"/>
      <c r="L37" s="193" t="str">
        <f t="shared" si="2"/>
        <v>30842069026 03B</v>
      </c>
      <c r="M37" s="5" t="str">
        <f t="shared" si="3"/>
        <v>Slovenská asociácia fitnes, kulturistiky a silového trojbojadBSagan Martin</v>
      </c>
      <c r="N37" s="3" t="str">
        <f t="shared" si="4"/>
        <v>30842069dB</v>
      </c>
    </row>
    <row r="38" spans="1:14" x14ac:dyDescent="0.2">
      <c r="A38" s="229" t="s">
        <v>28</v>
      </c>
      <c r="B38" s="233" t="str">
        <f>VLOOKUP(A38,Adr!A:B,2,FALSE)</f>
        <v>Slovenská asociácia fitnes, kulturistiky a silového trojboja</v>
      </c>
      <c r="C38" s="223" t="s">
        <v>1537</v>
      </c>
      <c r="D38" s="214">
        <v>15000</v>
      </c>
      <c r="E38" s="199">
        <v>0</v>
      </c>
      <c r="F38" s="192" t="s">
        <v>203</v>
      </c>
      <c r="G38" s="245" t="s">
        <v>10</v>
      </c>
      <c r="H38" s="195" t="s">
        <v>729</v>
      </c>
      <c r="I38" s="219" t="str">
        <f t="shared" si="0"/>
        <v>30842069d</v>
      </c>
      <c r="J38" s="193" t="str">
        <f t="shared" si="1"/>
        <v>30842069026 03</v>
      </c>
      <c r="K38" s="5"/>
      <c r="L38" s="193" t="str">
        <f t="shared" si="2"/>
        <v>30842069026 03B</v>
      </c>
      <c r="M38" s="5" t="str">
        <f t="shared" si="3"/>
        <v>Slovenská asociácia fitnes, kulturistiky a silového trojbojadBSoták Ján</v>
      </c>
      <c r="N38" s="3" t="str">
        <f t="shared" si="4"/>
        <v>30842069dB</v>
      </c>
    </row>
    <row r="39" spans="1:14" x14ac:dyDescent="0.2">
      <c r="A39" s="209" t="s">
        <v>28</v>
      </c>
      <c r="B39" s="233" t="str">
        <f>VLOOKUP(A39,Adr!A:B,2,FALSE)</f>
        <v>Slovenská asociácia fitnes, kulturistiky a silového trojboja</v>
      </c>
      <c r="C39" s="212" t="s">
        <v>1538</v>
      </c>
      <c r="D39" s="214">
        <v>20000</v>
      </c>
      <c r="E39" s="269">
        <v>0</v>
      </c>
      <c r="F39" s="192" t="s">
        <v>203</v>
      </c>
      <c r="G39" s="195" t="s">
        <v>10</v>
      </c>
      <c r="H39" s="195" t="s">
        <v>729</v>
      </c>
      <c r="I39" s="219" t="str">
        <f t="shared" si="0"/>
        <v>30842069d</v>
      </c>
      <c r="J39" s="193" t="str">
        <f t="shared" si="1"/>
        <v>30842069026 03</v>
      </c>
      <c r="K39" s="5"/>
      <c r="L39" s="193" t="str">
        <f t="shared" si="2"/>
        <v>30842069026 03B</v>
      </c>
      <c r="M39" s="5" t="str">
        <f t="shared" si="3"/>
        <v>Slovenská asociácia fitnes, kulturistiky a silového trojbojadBTatarka Peter</v>
      </c>
      <c r="N39" s="3" t="str">
        <f t="shared" si="4"/>
        <v>30842069dB</v>
      </c>
    </row>
    <row r="40" spans="1:14" x14ac:dyDescent="0.2">
      <c r="A40" s="209" t="s">
        <v>28</v>
      </c>
      <c r="B40" s="233" t="str">
        <f>VLOOKUP(A40,Adr!A:B,2,FALSE)</f>
        <v>Slovenská asociácia fitnes, kulturistiky a silového trojboja</v>
      </c>
      <c r="C40" s="212" t="s">
        <v>1539</v>
      </c>
      <c r="D40" s="214">
        <v>5000</v>
      </c>
      <c r="E40" s="269">
        <v>0</v>
      </c>
      <c r="F40" s="192" t="s">
        <v>203</v>
      </c>
      <c r="G40" s="198" t="s">
        <v>10</v>
      </c>
      <c r="H40" s="195" t="s">
        <v>729</v>
      </c>
      <c r="I40" s="219" t="str">
        <f t="shared" si="0"/>
        <v>30842069d</v>
      </c>
      <c r="J40" s="193" t="str">
        <f t="shared" si="1"/>
        <v>30842069026 03</v>
      </c>
      <c r="K40" s="5"/>
      <c r="L40" s="193" t="str">
        <f t="shared" si="2"/>
        <v>30842069026 03B</v>
      </c>
      <c r="M40" s="5" t="str">
        <f t="shared" si="3"/>
        <v>Slovenská asociácia fitnes, kulturistiky a silového trojbojadBTichá Aneta</v>
      </c>
      <c r="N40" s="3" t="str">
        <f t="shared" si="4"/>
        <v>30842069dB</v>
      </c>
    </row>
    <row r="41" spans="1:14" x14ac:dyDescent="0.2">
      <c r="A41" s="192" t="s">
        <v>28</v>
      </c>
      <c r="B41" s="233" t="str">
        <f>VLOOKUP(A41,Adr!A:B,2,FALSE)</f>
        <v>Slovenská asociácia fitnes, kulturistiky a silového trojboja</v>
      </c>
      <c r="C41" s="223" t="s">
        <v>1802</v>
      </c>
      <c r="D41" s="214">
        <v>1705</v>
      </c>
      <c r="E41" s="199">
        <v>0</v>
      </c>
      <c r="F41" s="192" t="s">
        <v>205</v>
      </c>
      <c r="G41" s="198" t="s">
        <v>10</v>
      </c>
      <c r="H41" s="195" t="s">
        <v>729</v>
      </c>
      <c r="I41" s="219" t="str">
        <f t="shared" si="0"/>
        <v>30842069f</v>
      </c>
      <c r="J41" s="193" t="str">
        <f t="shared" si="1"/>
        <v>30842069026 03</v>
      </c>
      <c r="K41" s="5"/>
      <c r="L41" s="193" t="str">
        <f t="shared" si="2"/>
        <v>30842069026 03B</v>
      </c>
      <c r="M41" s="5" t="str">
        <f t="shared" si="3"/>
        <v>Slovenská asociácia fitnes, kulturistiky a silového trojbojafBodmena trénerke Michaela Končeková</v>
      </c>
      <c r="N41" s="3" t="str">
        <f t="shared" si="4"/>
        <v>30842069fB</v>
      </c>
    </row>
    <row r="42" spans="1:14" x14ac:dyDescent="0.2">
      <c r="A42" s="229" t="s">
        <v>991</v>
      </c>
      <c r="B42" s="233" t="str">
        <f>VLOOKUP(A42,Adr!A:B,2,FALSE)</f>
        <v>Slovenská asociácia Frisbee</v>
      </c>
      <c r="C42" s="217" t="s">
        <v>792</v>
      </c>
      <c r="D42" s="198">
        <v>76872</v>
      </c>
      <c r="E42" s="199">
        <v>0</v>
      </c>
      <c r="F42" s="192" t="s">
        <v>200</v>
      </c>
      <c r="G42" s="198" t="s">
        <v>6</v>
      </c>
      <c r="H42" s="195" t="s">
        <v>729</v>
      </c>
      <c r="I42" s="219" t="str">
        <f t="shared" si="0"/>
        <v>31749852a</v>
      </c>
      <c r="J42" s="193" t="str">
        <f t="shared" si="1"/>
        <v>31749852026 02</v>
      </c>
      <c r="K42" s="5" t="s">
        <v>192</v>
      </c>
      <c r="L42" s="193" t="str">
        <f t="shared" si="2"/>
        <v>31749852026 02B</v>
      </c>
      <c r="M42" s="5" t="str">
        <f t="shared" si="3"/>
        <v>Slovenská asociácia FrisbeeaBšporty s lietajúcim diskom - bežné transfery</v>
      </c>
      <c r="N42" s="3" t="str">
        <f t="shared" si="4"/>
        <v>31749852aB</v>
      </c>
    </row>
    <row r="43" spans="1:14" x14ac:dyDescent="0.2">
      <c r="A43" s="209" t="s">
        <v>991</v>
      </c>
      <c r="B43" s="233" t="str">
        <f>VLOOKUP(A43,Adr!A:B,2,FALSE)</f>
        <v>Slovenská asociácia Frisbee</v>
      </c>
      <c r="C43" s="212" t="s">
        <v>1540</v>
      </c>
      <c r="D43" s="214">
        <v>15000</v>
      </c>
      <c r="E43" s="269">
        <v>0</v>
      </c>
      <c r="F43" s="192" t="s">
        <v>203</v>
      </c>
      <c r="G43" s="198" t="s">
        <v>10</v>
      </c>
      <c r="H43" s="195" t="s">
        <v>729</v>
      </c>
      <c r="I43" s="219" t="str">
        <f t="shared" si="0"/>
        <v>31749852d</v>
      </c>
      <c r="J43" s="193" t="str">
        <f t="shared" si="1"/>
        <v>31749852026 03</v>
      </c>
      <c r="K43" s="5"/>
      <c r="L43" s="193" t="str">
        <f t="shared" si="2"/>
        <v>31749852026 03B</v>
      </c>
      <c r="M43" s="5" t="str">
        <f t="shared" si="3"/>
        <v>Slovenská asociácia FrisbeedBBoďová Katarína</v>
      </c>
      <c r="N43" s="3" t="str">
        <f t="shared" si="4"/>
        <v>31749852dB</v>
      </c>
    </row>
    <row r="44" spans="1:14" x14ac:dyDescent="0.2">
      <c r="A44" s="192" t="s">
        <v>1047</v>
      </c>
      <c r="B44" s="233" t="str">
        <f>VLOOKUP(A44,Adr!A:B,2,FALSE)</f>
        <v>Slovenská asociácia go</v>
      </c>
      <c r="C44" s="223" t="s">
        <v>1188</v>
      </c>
      <c r="D44" s="214">
        <v>31951</v>
      </c>
      <c r="E44" s="199">
        <v>0</v>
      </c>
      <c r="F44" s="192" t="s">
        <v>200</v>
      </c>
      <c r="G44" s="198" t="s">
        <v>6</v>
      </c>
      <c r="H44" s="195" t="s">
        <v>729</v>
      </c>
      <c r="I44" s="219" t="str">
        <f t="shared" si="0"/>
        <v>30844711a</v>
      </c>
      <c r="J44" s="193" t="str">
        <f t="shared" si="1"/>
        <v>30844711026 02</v>
      </c>
      <c r="K44" s="5" t="s">
        <v>24</v>
      </c>
      <c r="L44" s="193" t="str">
        <f t="shared" si="2"/>
        <v>30844711026 02B</v>
      </c>
      <c r="M44" s="5" t="str">
        <f t="shared" si="3"/>
        <v>Slovenská asociácia goaBgo - bežné transfery</v>
      </c>
      <c r="N44" s="3" t="str">
        <f t="shared" si="4"/>
        <v>30844711aB</v>
      </c>
    </row>
    <row r="45" spans="1:14" x14ac:dyDescent="0.2">
      <c r="A45" s="192" t="s">
        <v>25</v>
      </c>
      <c r="B45" s="233" t="str">
        <f>VLOOKUP(A45,Adr!A:B,2,FALSE)</f>
        <v>Slovenská asociácia korfbalu</v>
      </c>
      <c r="C45" s="223" t="s">
        <v>793</v>
      </c>
      <c r="D45" s="214">
        <v>48556</v>
      </c>
      <c r="E45" s="199">
        <v>0</v>
      </c>
      <c r="F45" s="192" t="s">
        <v>200</v>
      </c>
      <c r="G45" s="198" t="s">
        <v>6</v>
      </c>
      <c r="H45" s="195" t="s">
        <v>729</v>
      </c>
      <c r="I45" s="219" t="str">
        <f t="shared" si="0"/>
        <v>31940668a</v>
      </c>
      <c r="J45" s="193" t="str">
        <f t="shared" si="1"/>
        <v>31940668026 02</v>
      </c>
      <c r="K45" s="5" t="s">
        <v>27</v>
      </c>
      <c r="L45" s="193" t="str">
        <f t="shared" si="2"/>
        <v>31940668026 02B</v>
      </c>
      <c r="M45" s="5" t="str">
        <f t="shared" si="3"/>
        <v>Slovenská asociácia korfbaluaBkorfbal - bežné transfery</v>
      </c>
      <c r="N45" s="3" t="str">
        <f t="shared" si="4"/>
        <v>31940668aB</v>
      </c>
    </row>
    <row r="46" spans="1:14" x14ac:dyDescent="0.2">
      <c r="A46" s="192" t="s">
        <v>975</v>
      </c>
      <c r="B46" s="233" t="str">
        <f>VLOOKUP(A46,Adr!A:B,2,FALSE)</f>
        <v>Slovenská asociácia motoristického športu</v>
      </c>
      <c r="C46" s="195" t="s">
        <v>794</v>
      </c>
      <c r="D46" s="198">
        <v>392119</v>
      </c>
      <c r="E46" s="199">
        <v>0</v>
      </c>
      <c r="F46" s="192" t="s">
        <v>200</v>
      </c>
      <c r="G46" s="195" t="s">
        <v>6</v>
      </c>
      <c r="H46" s="195" t="s">
        <v>729</v>
      </c>
      <c r="I46" s="219" t="str">
        <f t="shared" si="0"/>
        <v>31824021a</v>
      </c>
      <c r="J46" s="193" t="str">
        <f t="shared" si="1"/>
        <v>31824021026 02</v>
      </c>
      <c r="K46" s="5" t="s">
        <v>16</v>
      </c>
      <c r="L46" s="193" t="str">
        <f t="shared" si="2"/>
        <v>31824021026 02B</v>
      </c>
      <c r="M46" s="5" t="str">
        <f t="shared" si="3"/>
        <v>Slovenská asociácia motoristického športuaBautomobilový šport - bežné transfery</v>
      </c>
      <c r="N46" s="3" t="str">
        <f t="shared" si="4"/>
        <v>31824021aB</v>
      </c>
    </row>
    <row r="47" spans="1:14" x14ac:dyDescent="0.2">
      <c r="A47" s="192" t="s">
        <v>975</v>
      </c>
      <c r="B47" s="233" t="str">
        <f>VLOOKUP(A47,Adr!A:B,2,FALSE)</f>
        <v>Slovenská asociácia motoristického športu</v>
      </c>
      <c r="C47" s="195" t="s">
        <v>1039</v>
      </c>
      <c r="D47" s="213">
        <v>10000</v>
      </c>
      <c r="E47" s="199">
        <v>0</v>
      </c>
      <c r="F47" s="192" t="s">
        <v>200</v>
      </c>
      <c r="G47" s="198" t="s">
        <v>6</v>
      </c>
      <c r="H47" s="195" t="s">
        <v>730</v>
      </c>
      <c r="I47" s="219" t="str">
        <f t="shared" si="0"/>
        <v>31824021a</v>
      </c>
      <c r="J47" s="193" t="str">
        <f t="shared" si="1"/>
        <v>31824021026 02</v>
      </c>
      <c r="K47" s="5" t="s">
        <v>16</v>
      </c>
      <c r="L47" s="193" t="str">
        <f t="shared" si="2"/>
        <v>31824021026 02K</v>
      </c>
      <c r="M47" s="5" t="str">
        <f t="shared" si="3"/>
        <v>Slovenská asociácia motoristického športuaKautomobilový šport - kapitálové transfery</v>
      </c>
      <c r="N47" s="3" t="str">
        <f t="shared" si="4"/>
        <v>31824021aK</v>
      </c>
    </row>
    <row r="48" spans="1:14" x14ac:dyDescent="0.2">
      <c r="A48" s="209" t="s">
        <v>884</v>
      </c>
      <c r="B48" s="233" t="str">
        <f>VLOOKUP(A48,Adr!A:B,2,FALSE)</f>
        <v>Slovenská asociácia pretláčania rukou</v>
      </c>
      <c r="C48" s="212" t="s">
        <v>934</v>
      </c>
      <c r="D48" s="214">
        <v>31951</v>
      </c>
      <c r="E48" s="269">
        <v>0</v>
      </c>
      <c r="F48" s="192" t="s">
        <v>200</v>
      </c>
      <c r="G48" s="195" t="s">
        <v>6</v>
      </c>
      <c r="H48" s="195" t="s">
        <v>729</v>
      </c>
      <c r="I48" s="219" t="str">
        <f t="shared" si="0"/>
        <v>30811686a</v>
      </c>
      <c r="J48" s="193" t="str">
        <f t="shared" si="1"/>
        <v>30811686026 02</v>
      </c>
      <c r="K48" s="5" t="s">
        <v>946</v>
      </c>
      <c r="L48" s="193" t="str">
        <f t="shared" si="2"/>
        <v>30811686026 02B</v>
      </c>
      <c r="M48" s="5" t="str">
        <f t="shared" si="3"/>
        <v>Slovenská asociácia pretláčania rukouaBpretláčanie rukou - bežné transfery</v>
      </c>
      <c r="N48" s="3" t="str">
        <f t="shared" si="4"/>
        <v>30811686aB</v>
      </c>
    </row>
    <row r="49" spans="1:14" x14ac:dyDescent="0.2">
      <c r="A49" s="192" t="s">
        <v>32</v>
      </c>
      <c r="B49" s="233" t="str">
        <f>VLOOKUP(A49,Adr!A:B,2,FALSE)</f>
        <v>Slovenská asociácia taekwondo WT</v>
      </c>
      <c r="C49" s="195" t="s">
        <v>795</v>
      </c>
      <c r="D49" s="198">
        <v>94598</v>
      </c>
      <c r="E49" s="199">
        <v>0</v>
      </c>
      <c r="F49" s="209" t="s">
        <v>200</v>
      </c>
      <c r="G49" s="245" t="s">
        <v>6</v>
      </c>
      <c r="H49" s="195" t="s">
        <v>729</v>
      </c>
      <c r="I49" s="219" t="str">
        <f t="shared" si="0"/>
        <v>30814910a</v>
      </c>
      <c r="J49" s="193" t="str">
        <f t="shared" si="1"/>
        <v>30814910026 02</v>
      </c>
      <c r="K49" s="5" t="s">
        <v>33</v>
      </c>
      <c r="L49" s="193" t="str">
        <f t="shared" si="2"/>
        <v>30814910026 02B</v>
      </c>
      <c r="M49" s="5" t="str">
        <f t="shared" si="3"/>
        <v>Slovenská asociácia taekwondo WTaBtaekwondo - bežné transfery</v>
      </c>
      <c r="N49" s="3" t="str">
        <f t="shared" si="4"/>
        <v>30814910aB</v>
      </c>
    </row>
    <row r="50" spans="1:14" x14ac:dyDescent="0.2">
      <c r="A50" s="209" t="s">
        <v>32</v>
      </c>
      <c r="B50" s="233" t="str">
        <f>VLOOKUP(A50,Adr!A:B,2,FALSE)</f>
        <v>Slovenská asociácia taekwondo WT</v>
      </c>
      <c r="C50" s="212" t="s">
        <v>1541</v>
      </c>
      <c r="D50" s="214">
        <v>10000</v>
      </c>
      <c r="E50" s="269">
        <v>0</v>
      </c>
      <c r="F50" s="192" t="s">
        <v>203</v>
      </c>
      <c r="G50" s="198" t="s">
        <v>10</v>
      </c>
      <c r="H50" s="195" t="s">
        <v>729</v>
      </c>
      <c r="I50" s="219" t="str">
        <f t="shared" si="0"/>
        <v>30814910d</v>
      </c>
      <c r="J50" s="193" t="str">
        <f t="shared" si="1"/>
        <v>30814910026 03</v>
      </c>
      <c r="K50" s="5"/>
      <c r="L50" s="193" t="str">
        <f t="shared" si="2"/>
        <v>30814910026 03B</v>
      </c>
      <c r="M50" s="5" t="str">
        <f t="shared" si="3"/>
        <v>Slovenská asociácia taekwondo WTdBBriškárová Gabriela</v>
      </c>
      <c r="N50" s="3" t="str">
        <f t="shared" si="4"/>
        <v>30814910dB</v>
      </c>
    </row>
    <row r="51" spans="1:14" x14ac:dyDescent="0.2">
      <c r="A51" s="229" t="s">
        <v>1052</v>
      </c>
      <c r="B51" s="233" t="str">
        <f>VLOOKUP(A51,Adr!A:B,2,FALSE)</f>
        <v>Slovenská asociácia univerzitného športu</v>
      </c>
      <c r="C51" s="212" t="s">
        <v>1341</v>
      </c>
      <c r="D51" s="214">
        <v>474000</v>
      </c>
      <c r="E51" s="269">
        <v>0</v>
      </c>
      <c r="F51" s="192" t="s">
        <v>209</v>
      </c>
      <c r="G51" s="198" t="s">
        <v>10</v>
      </c>
      <c r="H51" s="195" t="s">
        <v>729</v>
      </c>
      <c r="I51" s="219" t="str">
        <f t="shared" si="0"/>
        <v>17316731j</v>
      </c>
      <c r="J51" s="193" t="str">
        <f t="shared" si="1"/>
        <v>17316731026 03</v>
      </c>
      <c r="K51" s="5"/>
      <c r="L51" s="193" t="str">
        <f t="shared" si="2"/>
        <v>17316731026 03B</v>
      </c>
      <c r="M51" s="5" t="str">
        <f t="shared" si="3"/>
        <v>Slovenská asociácia univerzitného športujBAktivity a úlohy v oblasti univerzitného športu v roku 2023</v>
      </c>
      <c r="N51" s="3" t="str">
        <f t="shared" si="4"/>
        <v>17316731jB</v>
      </c>
    </row>
    <row r="52" spans="1:14" x14ac:dyDescent="0.2">
      <c r="A52" s="229" t="s">
        <v>992</v>
      </c>
      <c r="B52" s="233" t="str">
        <f>VLOOKUP(A52,Adr!A:B,2,FALSE)</f>
        <v>Slovenská baseballová federácia</v>
      </c>
      <c r="C52" s="212" t="s">
        <v>935</v>
      </c>
      <c r="D52" s="214">
        <v>275541</v>
      </c>
      <c r="E52" s="199">
        <v>0</v>
      </c>
      <c r="F52" s="192" t="s">
        <v>200</v>
      </c>
      <c r="G52" s="245" t="s">
        <v>6</v>
      </c>
      <c r="H52" s="195" t="s">
        <v>729</v>
      </c>
      <c r="I52" s="219" t="str">
        <f t="shared" si="0"/>
        <v>30844568a</v>
      </c>
      <c r="J52" s="193" t="str">
        <f t="shared" si="1"/>
        <v>30844568026 02</v>
      </c>
      <c r="K52" s="5" t="s">
        <v>947</v>
      </c>
      <c r="L52" s="193" t="str">
        <f t="shared" si="2"/>
        <v>30844568026 02B</v>
      </c>
      <c r="M52" s="5" t="str">
        <f t="shared" si="3"/>
        <v>Slovenská baseballová federáciaaBbaseball - bežné transfery</v>
      </c>
      <c r="N52" s="3" t="str">
        <f t="shared" si="4"/>
        <v>30844568aB</v>
      </c>
    </row>
    <row r="53" spans="1:14" x14ac:dyDescent="0.2">
      <c r="A53" s="229" t="s">
        <v>976</v>
      </c>
      <c r="B53" s="233" t="str">
        <f>VLOOKUP(A53,Adr!A:B,2,FALSE)</f>
        <v>Slovenská basketbalová asociácia</v>
      </c>
      <c r="C53" s="212" t="s">
        <v>796</v>
      </c>
      <c r="D53" s="214">
        <v>1492619</v>
      </c>
      <c r="E53" s="199">
        <v>0</v>
      </c>
      <c r="F53" s="209" t="s">
        <v>200</v>
      </c>
      <c r="G53" s="195" t="s">
        <v>6</v>
      </c>
      <c r="H53" s="195" t="s">
        <v>729</v>
      </c>
      <c r="I53" s="219" t="str">
        <f t="shared" si="0"/>
        <v>17315166a</v>
      </c>
      <c r="J53" s="193" t="str">
        <f t="shared" si="1"/>
        <v>17315166026 02</v>
      </c>
      <c r="K53" s="5" t="s">
        <v>37</v>
      </c>
      <c r="L53" s="193" t="str">
        <f t="shared" si="2"/>
        <v>17315166026 02B</v>
      </c>
      <c r="M53" s="5" t="str">
        <f t="shared" si="3"/>
        <v>Slovenská basketbalová asociáciaaBbasketbal - bežné transfery</v>
      </c>
      <c r="N53" s="3" t="str">
        <f t="shared" si="4"/>
        <v>17315166aB</v>
      </c>
    </row>
    <row r="54" spans="1:14" x14ac:dyDescent="0.2">
      <c r="A54" s="229" t="s">
        <v>976</v>
      </c>
      <c r="B54" s="233" t="str">
        <f>VLOOKUP(A54,Adr!A:B,2,FALSE)</f>
        <v>Slovenská basketbalová asociácia</v>
      </c>
      <c r="C54" s="212" t="s">
        <v>1497</v>
      </c>
      <c r="D54" s="214">
        <v>26800</v>
      </c>
      <c r="E54" s="269">
        <v>0</v>
      </c>
      <c r="F54" s="192" t="s">
        <v>209</v>
      </c>
      <c r="G54" s="198" t="s">
        <v>7</v>
      </c>
      <c r="H54" s="195" t="s">
        <v>729</v>
      </c>
      <c r="I54" s="219" t="str">
        <f t="shared" si="0"/>
        <v>17315166j</v>
      </c>
      <c r="J54" s="193" t="str">
        <f t="shared" si="1"/>
        <v>17315166026 01</v>
      </c>
      <c r="K54" s="5"/>
      <c r="L54" s="193" t="str">
        <f t="shared" si="2"/>
        <v>17315166026 01B</v>
      </c>
      <c r="M54" s="5" t="str">
        <f t="shared" si="3"/>
        <v>Slovenská basketbalová asociáciajBZabezpečenie finále školských športových súťaží (Piešťany 2023) v súťažiach kategórie "A" v basketbale stredných škôl</v>
      </c>
      <c r="N54" s="3" t="str">
        <f t="shared" si="4"/>
        <v>17315166jB</v>
      </c>
    </row>
    <row r="55" spans="1:14" x14ac:dyDescent="0.2">
      <c r="A55" s="229" t="s">
        <v>976</v>
      </c>
      <c r="B55" s="233" t="str">
        <f>VLOOKUP(A55,Adr!A:B,2,FALSE)</f>
        <v>Slovenská basketbalová asociácia</v>
      </c>
      <c r="C55" s="212" t="s">
        <v>1496</v>
      </c>
      <c r="D55" s="214">
        <v>17180</v>
      </c>
      <c r="E55" s="269">
        <v>0</v>
      </c>
      <c r="F55" s="192" t="s">
        <v>209</v>
      </c>
      <c r="G55" s="198" t="s">
        <v>7</v>
      </c>
      <c r="H55" s="195" t="s">
        <v>729</v>
      </c>
      <c r="I55" s="219" t="str">
        <f t="shared" si="0"/>
        <v>17315166j</v>
      </c>
      <c r="J55" s="193" t="str">
        <f t="shared" si="1"/>
        <v>17315166026 01</v>
      </c>
      <c r="K55" s="5"/>
      <c r="L55" s="193" t="str">
        <f t="shared" si="2"/>
        <v>17315166026 01B</v>
      </c>
      <c r="M55" s="5" t="str">
        <f t="shared" si="3"/>
        <v>Slovenská basketbalová asociáciajBZabezpečenie finále školských športových súťaží (Šamorín 2023) v súťažiach kategórie "A" v basketbale základných škôl</v>
      </c>
      <c r="N55" s="3" t="str">
        <f t="shared" si="4"/>
        <v>17315166jB</v>
      </c>
    </row>
    <row r="56" spans="1:14" x14ac:dyDescent="0.2">
      <c r="A56" s="192" t="s">
        <v>38</v>
      </c>
      <c r="B56" s="233" t="str">
        <f>VLOOKUP(A56,Adr!A:B,2,FALSE)</f>
        <v>Slovenská boxerská federácia</v>
      </c>
      <c r="C56" s="223" t="s">
        <v>797</v>
      </c>
      <c r="D56" s="214">
        <v>286007</v>
      </c>
      <c r="E56" s="199">
        <v>0</v>
      </c>
      <c r="F56" s="192" t="s">
        <v>200</v>
      </c>
      <c r="G56" s="195" t="s">
        <v>6</v>
      </c>
      <c r="H56" s="195" t="s">
        <v>729</v>
      </c>
      <c r="I56" s="219" t="str">
        <f t="shared" si="0"/>
        <v>31744621a</v>
      </c>
      <c r="J56" s="193" t="str">
        <f t="shared" si="1"/>
        <v>31744621026 02</v>
      </c>
      <c r="K56" s="5" t="s">
        <v>40</v>
      </c>
      <c r="L56" s="193" t="str">
        <f t="shared" si="2"/>
        <v>31744621026 02B</v>
      </c>
      <c r="M56" s="5" t="str">
        <f t="shared" si="3"/>
        <v>Slovenská boxerská federáciaaBbox - bežné transfery</v>
      </c>
      <c r="N56" s="3" t="str">
        <f t="shared" si="4"/>
        <v>31744621aB</v>
      </c>
    </row>
    <row r="57" spans="1:14" x14ac:dyDescent="0.2">
      <c r="A57" s="209" t="s">
        <v>38</v>
      </c>
      <c r="B57" s="233" t="str">
        <f>VLOOKUP(A57,Adr!A:B,2,FALSE)</f>
        <v>Slovenská boxerská federácia</v>
      </c>
      <c r="C57" s="212" t="s">
        <v>1762</v>
      </c>
      <c r="D57" s="214">
        <v>15000</v>
      </c>
      <c r="E57" s="269">
        <v>0</v>
      </c>
      <c r="F57" s="192" t="s">
        <v>203</v>
      </c>
      <c r="G57" s="198" t="s">
        <v>10</v>
      </c>
      <c r="H57" s="195" t="s">
        <v>729</v>
      </c>
      <c r="I57" s="219" t="str">
        <f t="shared" si="0"/>
        <v>31744621d</v>
      </c>
      <c r="J57" s="193" t="str">
        <f t="shared" si="1"/>
        <v>31744621026 03</v>
      </c>
      <c r="K57" s="5"/>
      <c r="L57" s="193" t="str">
        <f t="shared" si="2"/>
        <v>31744621026 03B</v>
      </c>
      <c r="M57" s="5" t="str">
        <f t="shared" si="3"/>
        <v>Slovenská boxerská federáciadBCsemez Andrej</v>
      </c>
      <c r="N57" s="3" t="str">
        <f t="shared" si="4"/>
        <v>31744621dB</v>
      </c>
    </row>
    <row r="58" spans="1:14" x14ac:dyDescent="0.2">
      <c r="A58" s="229" t="s">
        <v>38</v>
      </c>
      <c r="B58" s="233" t="str">
        <f>VLOOKUP(A58,Adr!A:B,2,FALSE)</f>
        <v>Slovenská boxerská federácia</v>
      </c>
      <c r="C58" s="223" t="s">
        <v>1763</v>
      </c>
      <c r="D58" s="214">
        <v>15000</v>
      </c>
      <c r="E58" s="199">
        <v>0</v>
      </c>
      <c r="F58" s="192" t="s">
        <v>203</v>
      </c>
      <c r="G58" s="245" t="s">
        <v>10</v>
      </c>
      <c r="H58" s="195" t="s">
        <v>729</v>
      </c>
      <c r="I58" s="219" t="str">
        <f t="shared" si="0"/>
        <v>31744621d</v>
      </c>
      <c r="J58" s="193" t="str">
        <f t="shared" si="1"/>
        <v>31744621026 03</v>
      </c>
      <c r="K58" s="5"/>
      <c r="L58" s="193" t="str">
        <f t="shared" si="2"/>
        <v>31744621026 03B</v>
      </c>
      <c r="M58" s="5" t="str">
        <f t="shared" si="3"/>
        <v>Slovenská boxerská federáciadBĎuríková Nicole</v>
      </c>
      <c r="N58" s="3" t="str">
        <f t="shared" si="4"/>
        <v>31744621dB</v>
      </c>
    </row>
    <row r="59" spans="1:14" x14ac:dyDescent="0.2">
      <c r="A59" s="229" t="s">
        <v>38</v>
      </c>
      <c r="B59" s="233" t="str">
        <f>VLOOKUP(A59,Adr!A:B,2,FALSE)</f>
        <v>Slovenská boxerská federácia</v>
      </c>
      <c r="C59" s="223" t="s">
        <v>1764</v>
      </c>
      <c r="D59" s="214">
        <v>10000</v>
      </c>
      <c r="E59" s="199">
        <v>0</v>
      </c>
      <c r="F59" s="192" t="s">
        <v>203</v>
      </c>
      <c r="G59" s="195" t="s">
        <v>10</v>
      </c>
      <c r="H59" s="195" t="s">
        <v>729</v>
      </c>
      <c r="I59" s="219" t="str">
        <f t="shared" si="0"/>
        <v>31744621d</v>
      </c>
      <c r="J59" s="193" t="str">
        <f t="shared" si="1"/>
        <v>31744621026 03</v>
      </c>
      <c r="K59" s="5"/>
      <c r="L59" s="193" t="str">
        <f t="shared" si="2"/>
        <v>31744621026 03B</v>
      </c>
      <c r="M59" s="5" t="str">
        <f t="shared" si="3"/>
        <v>Slovenská boxerská federáciadBHorváth Ladislav</v>
      </c>
      <c r="N59" s="3" t="str">
        <f t="shared" si="4"/>
        <v>31744621dB</v>
      </c>
    </row>
    <row r="60" spans="1:14" x14ac:dyDescent="0.2">
      <c r="A60" s="229" t="s">
        <v>38</v>
      </c>
      <c r="B60" s="233" t="str">
        <f>VLOOKUP(A60,Adr!A:B,2,FALSE)</f>
        <v>Slovenská boxerská federácia</v>
      </c>
      <c r="C60" s="223" t="s">
        <v>1765</v>
      </c>
      <c r="D60" s="214">
        <v>10000</v>
      </c>
      <c r="E60" s="199">
        <v>0</v>
      </c>
      <c r="F60" s="192" t="s">
        <v>203</v>
      </c>
      <c r="G60" s="195" t="s">
        <v>10</v>
      </c>
      <c r="H60" s="195" t="s">
        <v>729</v>
      </c>
      <c r="I60" s="219" t="str">
        <f t="shared" si="0"/>
        <v>31744621d</v>
      </c>
      <c r="J60" s="193" t="str">
        <f t="shared" si="1"/>
        <v>31744621026 03</v>
      </c>
      <c r="K60" s="5"/>
      <c r="L60" s="193" t="str">
        <f t="shared" si="2"/>
        <v>31744621026 03B</v>
      </c>
      <c r="M60" s="5" t="str">
        <f t="shared" si="3"/>
        <v>Slovenská boxerská federáciadBHorváth Roman</v>
      </c>
      <c r="N60" s="3" t="str">
        <f t="shared" si="4"/>
        <v>31744621dB</v>
      </c>
    </row>
    <row r="61" spans="1:14" x14ac:dyDescent="0.2">
      <c r="A61" s="229" t="s">
        <v>38</v>
      </c>
      <c r="B61" s="233" t="str">
        <f>VLOOKUP(A61,Adr!A:B,2,FALSE)</f>
        <v>Slovenská boxerská federácia</v>
      </c>
      <c r="C61" s="212" t="s">
        <v>1766</v>
      </c>
      <c r="D61" s="214">
        <v>17500</v>
      </c>
      <c r="E61" s="269">
        <v>0</v>
      </c>
      <c r="F61" s="192" t="s">
        <v>203</v>
      </c>
      <c r="G61" s="195" t="s">
        <v>10</v>
      </c>
      <c r="H61" s="195" t="s">
        <v>729</v>
      </c>
      <c r="I61" s="219" t="str">
        <f t="shared" si="0"/>
        <v>31744621d</v>
      </c>
      <c r="J61" s="193" t="str">
        <f t="shared" si="1"/>
        <v>31744621026 03</v>
      </c>
      <c r="K61" s="5"/>
      <c r="L61" s="193" t="str">
        <f t="shared" si="2"/>
        <v>31744621026 03B</v>
      </c>
      <c r="M61" s="5" t="str">
        <f t="shared" si="3"/>
        <v>Slovenská boxerská federáciadBJedináková Miroslava</v>
      </c>
      <c r="N61" s="3" t="str">
        <f t="shared" si="4"/>
        <v>31744621dB</v>
      </c>
    </row>
    <row r="62" spans="1:14" x14ac:dyDescent="0.2">
      <c r="A62" s="229" t="s">
        <v>38</v>
      </c>
      <c r="B62" s="233" t="str">
        <f>VLOOKUP(A62,Adr!A:B,2,FALSE)</f>
        <v>Slovenská boxerská federácia</v>
      </c>
      <c r="C62" s="223" t="s">
        <v>1767</v>
      </c>
      <c r="D62" s="214">
        <v>15000</v>
      </c>
      <c r="E62" s="199">
        <v>0</v>
      </c>
      <c r="F62" s="192" t="s">
        <v>203</v>
      </c>
      <c r="G62" s="245" t="s">
        <v>10</v>
      </c>
      <c r="H62" s="195" t="s">
        <v>729</v>
      </c>
      <c r="I62" s="219" t="str">
        <f t="shared" si="0"/>
        <v>31744621d</v>
      </c>
      <c r="J62" s="193" t="str">
        <f t="shared" si="1"/>
        <v>31744621026 03</v>
      </c>
      <c r="K62" s="5"/>
      <c r="L62" s="193" t="str">
        <f t="shared" si="2"/>
        <v>31744621026 03B</v>
      </c>
      <c r="M62" s="5" t="str">
        <f t="shared" si="3"/>
        <v>Slovenská boxerská federáciadBKostúr Joseph</v>
      </c>
      <c r="N62" s="3" t="str">
        <f t="shared" si="4"/>
        <v>31744621dB</v>
      </c>
    </row>
    <row r="63" spans="1:14" x14ac:dyDescent="0.2">
      <c r="A63" s="209" t="s">
        <v>38</v>
      </c>
      <c r="B63" s="233" t="str">
        <f>VLOOKUP(A63,Adr!A:B,2,FALSE)</f>
        <v>Slovenská boxerská federácia</v>
      </c>
      <c r="C63" s="212" t="s">
        <v>1768</v>
      </c>
      <c r="D63" s="214">
        <v>35000</v>
      </c>
      <c r="E63" s="269">
        <v>0</v>
      </c>
      <c r="F63" s="192" t="s">
        <v>203</v>
      </c>
      <c r="G63" s="195" t="s">
        <v>10</v>
      </c>
      <c r="H63" s="195" t="s">
        <v>729</v>
      </c>
      <c r="I63" s="219" t="str">
        <f t="shared" si="0"/>
        <v>31744621d</v>
      </c>
      <c r="J63" s="193" t="str">
        <f t="shared" si="1"/>
        <v>31744621026 03</v>
      </c>
      <c r="K63" s="5"/>
      <c r="L63" s="193" t="str">
        <f t="shared" si="2"/>
        <v>31744621026 03B</v>
      </c>
      <c r="M63" s="5" t="str">
        <f t="shared" si="3"/>
        <v>Slovenská boxerská federáciadBKubalová Tamara</v>
      </c>
      <c r="N63" s="3" t="str">
        <f t="shared" si="4"/>
        <v>31744621dB</v>
      </c>
    </row>
    <row r="64" spans="1:14" x14ac:dyDescent="0.2">
      <c r="A64" s="209" t="s">
        <v>38</v>
      </c>
      <c r="B64" s="233" t="str">
        <f>VLOOKUP(A64,Adr!A:B,2,FALSE)</f>
        <v>Slovenská boxerská federácia</v>
      </c>
      <c r="C64" s="212" t="s">
        <v>1769</v>
      </c>
      <c r="D64" s="214">
        <v>15000</v>
      </c>
      <c r="E64" s="269">
        <v>0</v>
      </c>
      <c r="F64" s="192" t="s">
        <v>203</v>
      </c>
      <c r="G64" s="195" t="s">
        <v>10</v>
      </c>
      <c r="H64" s="195" t="s">
        <v>729</v>
      </c>
      <c r="I64" s="219" t="str">
        <f t="shared" si="0"/>
        <v>31744621d</v>
      </c>
      <c r="J64" s="193" t="str">
        <f t="shared" si="1"/>
        <v>31744621026 03</v>
      </c>
      <c r="K64" s="5"/>
      <c r="L64" s="193" t="str">
        <f t="shared" si="2"/>
        <v>31744621026 03B</v>
      </c>
      <c r="M64" s="5" t="str">
        <f t="shared" si="3"/>
        <v>Slovenská boxerská federáciadBLovašová Bibiana</v>
      </c>
      <c r="N64" s="3" t="str">
        <f t="shared" si="4"/>
        <v>31744621dB</v>
      </c>
    </row>
    <row r="65" spans="1:14" x14ac:dyDescent="0.2">
      <c r="A65" s="209" t="s">
        <v>38</v>
      </c>
      <c r="B65" s="233" t="str">
        <f>VLOOKUP(A65,Adr!A:B,2,FALSE)</f>
        <v>Slovenská boxerská federácia</v>
      </c>
      <c r="C65" s="223" t="s">
        <v>1770</v>
      </c>
      <c r="D65" s="214">
        <v>10000</v>
      </c>
      <c r="E65" s="199">
        <v>0</v>
      </c>
      <c r="F65" s="192" t="s">
        <v>203</v>
      </c>
      <c r="G65" s="198" t="s">
        <v>10</v>
      </c>
      <c r="H65" s="195" t="s">
        <v>729</v>
      </c>
      <c r="I65" s="219" t="str">
        <f t="shared" si="0"/>
        <v>31744621d</v>
      </c>
      <c r="J65" s="193" t="str">
        <f t="shared" si="1"/>
        <v>31744621026 03</v>
      </c>
      <c r="K65" s="5"/>
      <c r="L65" s="193" t="str">
        <f t="shared" si="2"/>
        <v>31744621026 03B</v>
      </c>
      <c r="M65" s="5" t="str">
        <f t="shared" si="3"/>
        <v>Slovenská boxerská federáciadBMichálek Dávid</v>
      </c>
      <c r="N65" s="3" t="str">
        <f t="shared" si="4"/>
        <v>31744621dB</v>
      </c>
    </row>
    <row r="66" spans="1:14" x14ac:dyDescent="0.2">
      <c r="A66" s="229" t="s">
        <v>38</v>
      </c>
      <c r="B66" s="233" t="str">
        <f>VLOOKUP(A66,Adr!A:B,2,FALSE)</f>
        <v>Slovenská boxerská federácia</v>
      </c>
      <c r="C66" s="223" t="s">
        <v>1771</v>
      </c>
      <c r="D66" s="213">
        <v>10000</v>
      </c>
      <c r="E66" s="199">
        <v>0</v>
      </c>
      <c r="F66" s="192" t="s">
        <v>203</v>
      </c>
      <c r="G66" s="198" t="s">
        <v>10</v>
      </c>
      <c r="H66" s="195" t="s">
        <v>729</v>
      </c>
      <c r="I66" s="219" t="str">
        <f t="shared" ref="I66:I129" si="5">A66&amp;F66</f>
        <v>31744621d</v>
      </c>
      <c r="J66" s="193" t="str">
        <f t="shared" ref="J66:J129" si="6">A66&amp;G66</f>
        <v>31744621026 03</v>
      </c>
      <c r="K66" s="5"/>
      <c r="L66" s="193" t="str">
        <f t="shared" ref="L66:L129" si="7">A66&amp;G66&amp;H66</f>
        <v>31744621026 03B</v>
      </c>
      <c r="M66" s="5" t="str">
        <f t="shared" ref="M66:M129" si="8">B66&amp;F66&amp;H66&amp;C66</f>
        <v>Slovenská boxerská federáciadBStaněk Adolf</v>
      </c>
      <c r="N66" s="3" t="str">
        <f t="shared" ref="N66:N129" si="9">+I66&amp;H66</f>
        <v>31744621dB</v>
      </c>
    </row>
    <row r="67" spans="1:14" x14ac:dyDescent="0.2">
      <c r="A67" s="209" t="s">
        <v>38</v>
      </c>
      <c r="B67" s="233" t="str">
        <f>VLOOKUP(A67,Adr!A:B,2,FALSE)</f>
        <v>Slovenská boxerská federácia</v>
      </c>
      <c r="C67" s="212" t="s">
        <v>1772</v>
      </c>
      <c r="D67" s="214">
        <v>15000</v>
      </c>
      <c r="E67" s="199">
        <v>0</v>
      </c>
      <c r="F67" s="192" t="s">
        <v>203</v>
      </c>
      <c r="G67" s="198" t="s">
        <v>10</v>
      </c>
      <c r="H67" s="195" t="s">
        <v>729</v>
      </c>
      <c r="I67" s="219" t="str">
        <f t="shared" si="5"/>
        <v>31744621d</v>
      </c>
      <c r="J67" s="193" t="str">
        <f t="shared" si="6"/>
        <v>31744621026 03</v>
      </c>
      <c r="K67" s="5"/>
      <c r="L67" s="193" t="str">
        <f t="shared" si="7"/>
        <v>31744621026 03B</v>
      </c>
      <c r="M67" s="5" t="str">
        <f t="shared" si="8"/>
        <v>Slovenská boxerská federáciadBTankó Viliam</v>
      </c>
      <c r="N67" s="3" t="str">
        <f t="shared" si="9"/>
        <v>31744621dB</v>
      </c>
    </row>
    <row r="68" spans="1:14" x14ac:dyDescent="0.2">
      <c r="A68" s="192" t="s">
        <v>38</v>
      </c>
      <c r="B68" s="233" t="str">
        <f>VLOOKUP(A68,Adr!A:B,2,FALSE)</f>
        <v>Slovenská boxerská federácia</v>
      </c>
      <c r="C68" s="212" t="s">
        <v>1773</v>
      </c>
      <c r="D68" s="214">
        <v>10000</v>
      </c>
      <c r="E68" s="199">
        <v>0</v>
      </c>
      <c r="F68" s="192" t="s">
        <v>203</v>
      </c>
      <c r="G68" s="198" t="s">
        <v>10</v>
      </c>
      <c r="H68" s="195" t="s">
        <v>729</v>
      </c>
      <c r="I68" s="219" t="str">
        <f t="shared" si="5"/>
        <v>31744621d</v>
      </c>
      <c r="J68" s="193" t="str">
        <f t="shared" si="6"/>
        <v>31744621026 03</v>
      </c>
      <c r="K68" s="5"/>
      <c r="L68" s="193" t="str">
        <f t="shared" si="7"/>
        <v>31744621026 03B</v>
      </c>
      <c r="M68" s="5" t="str">
        <f t="shared" si="8"/>
        <v>Slovenská boxerská federáciadBVymyslický Lukáš</v>
      </c>
      <c r="N68" s="3" t="str">
        <f t="shared" si="9"/>
        <v>31744621dB</v>
      </c>
    </row>
    <row r="69" spans="1:14" x14ac:dyDescent="0.2">
      <c r="A69" s="192" t="s">
        <v>38</v>
      </c>
      <c r="B69" s="233" t="str">
        <f>VLOOKUP(A69,Adr!A:B,2,FALSE)</f>
        <v>Slovenská boxerská federácia</v>
      </c>
      <c r="C69" s="224" t="s">
        <v>1808</v>
      </c>
      <c r="D69" s="218">
        <v>758</v>
      </c>
      <c r="E69" s="199">
        <v>0</v>
      </c>
      <c r="F69" s="209" t="s">
        <v>205</v>
      </c>
      <c r="G69" s="212" t="s">
        <v>10</v>
      </c>
      <c r="H69" s="212" t="s">
        <v>729</v>
      </c>
      <c r="I69" s="219" t="str">
        <f t="shared" si="5"/>
        <v>31744621f</v>
      </c>
      <c r="J69" s="193" t="str">
        <f t="shared" si="6"/>
        <v>31744621026 03</v>
      </c>
      <c r="K69" s="5"/>
      <c r="L69" s="193" t="str">
        <f t="shared" si="7"/>
        <v>31744621026 03B</v>
      </c>
      <c r="M69" s="5" t="str">
        <f t="shared" si="8"/>
        <v>Slovenská boxerská federáciafBodmena trénerovi Andrej Horný</v>
      </c>
      <c r="N69" s="3" t="str">
        <f t="shared" si="9"/>
        <v>31744621fB</v>
      </c>
    </row>
    <row r="70" spans="1:14" x14ac:dyDescent="0.2">
      <c r="A70" s="192" t="s">
        <v>38</v>
      </c>
      <c r="B70" s="233" t="str">
        <f>VLOOKUP(A70,Adr!A:B,2,FALSE)</f>
        <v>Slovenská boxerská federácia</v>
      </c>
      <c r="C70" s="212" t="s">
        <v>1804</v>
      </c>
      <c r="D70" s="214">
        <v>568</v>
      </c>
      <c r="E70" s="199">
        <v>0</v>
      </c>
      <c r="F70" s="209" t="s">
        <v>205</v>
      </c>
      <c r="G70" s="212" t="s">
        <v>10</v>
      </c>
      <c r="H70" s="212" t="s">
        <v>729</v>
      </c>
      <c r="I70" s="219" t="str">
        <f t="shared" si="5"/>
        <v>31744621f</v>
      </c>
      <c r="J70" s="193" t="str">
        <f t="shared" si="6"/>
        <v>31744621026 03</v>
      </c>
      <c r="K70" s="5"/>
      <c r="L70" s="193" t="str">
        <f t="shared" si="7"/>
        <v>31744621026 03B</v>
      </c>
      <c r="M70" s="5" t="str">
        <f t="shared" si="8"/>
        <v>Slovenská boxerská federáciafBodmena trénerovi Dávid Vyletel</v>
      </c>
      <c r="N70" s="3" t="str">
        <f t="shared" si="9"/>
        <v>31744621fB</v>
      </c>
    </row>
    <row r="71" spans="1:14" x14ac:dyDescent="0.2">
      <c r="A71" s="192" t="s">
        <v>38</v>
      </c>
      <c r="B71" s="233" t="str">
        <f>VLOOKUP(A71,Adr!A:B,2,FALSE)</f>
        <v>Slovenská boxerská federácia</v>
      </c>
      <c r="C71" s="212" t="s">
        <v>1805</v>
      </c>
      <c r="D71" s="213">
        <v>1137</v>
      </c>
      <c r="E71" s="199">
        <v>0</v>
      </c>
      <c r="F71" s="209" t="s">
        <v>205</v>
      </c>
      <c r="G71" s="212" t="s">
        <v>10</v>
      </c>
      <c r="H71" s="212" t="s">
        <v>729</v>
      </c>
      <c r="I71" s="219" t="str">
        <f t="shared" si="5"/>
        <v>31744621f</v>
      </c>
      <c r="J71" s="193" t="str">
        <f t="shared" si="6"/>
        <v>31744621026 03</v>
      </c>
      <c r="K71" s="5"/>
      <c r="L71" s="193" t="str">
        <f t="shared" si="7"/>
        <v>31744621026 03B</v>
      </c>
      <c r="M71" s="5" t="str">
        <f t="shared" si="8"/>
        <v>Slovenská boxerská federáciafBodmena trénerovi Pavol Hlavačka</v>
      </c>
      <c r="N71" s="3" t="str">
        <f t="shared" si="9"/>
        <v>31744621fB</v>
      </c>
    </row>
    <row r="72" spans="1:14" x14ac:dyDescent="0.2">
      <c r="A72" s="192" t="s">
        <v>38</v>
      </c>
      <c r="B72" s="233" t="str">
        <f>VLOOKUP(A72,Adr!A:B,2,FALSE)</f>
        <v>Slovenská boxerská federácia</v>
      </c>
      <c r="C72" s="212" t="s">
        <v>1807</v>
      </c>
      <c r="D72" s="214">
        <v>568</v>
      </c>
      <c r="E72" s="199">
        <v>0</v>
      </c>
      <c r="F72" s="209" t="s">
        <v>205</v>
      </c>
      <c r="G72" s="212" t="s">
        <v>10</v>
      </c>
      <c r="H72" s="212" t="s">
        <v>729</v>
      </c>
      <c r="I72" s="219" t="str">
        <f t="shared" si="5"/>
        <v>31744621f</v>
      </c>
      <c r="J72" s="193" t="str">
        <f t="shared" si="6"/>
        <v>31744621026 03</v>
      </c>
      <c r="K72" s="5"/>
      <c r="L72" s="193" t="str">
        <f t="shared" si="7"/>
        <v>31744621026 03B</v>
      </c>
      <c r="M72" s="5" t="str">
        <f t="shared" si="8"/>
        <v>Slovenská boxerská federáciafBodmena trénerovi Roman Bielik</v>
      </c>
      <c r="N72" s="3" t="str">
        <f t="shared" si="9"/>
        <v>31744621fB</v>
      </c>
    </row>
    <row r="73" spans="1:14" x14ac:dyDescent="0.2">
      <c r="A73" s="192" t="s">
        <v>38</v>
      </c>
      <c r="B73" s="233" t="str">
        <f>VLOOKUP(A73,Adr!A:B,2,FALSE)</f>
        <v>Slovenská boxerská federácia</v>
      </c>
      <c r="C73" s="224" t="s">
        <v>1806</v>
      </c>
      <c r="D73" s="218">
        <v>852</v>
      </c>
      <c r="E73" s="199">
        <v>0</v>
      </c>
      <c r="F73" s="209" t="s">
        <v>205</v>
      </c>
      <c r="G73" s="212" t="s">
        <v>10</v>
      </c>
      <c r="H73" s="212" t="s">
        <v>729</v>
      </c>
      <c r="I73" s="219" t="str">
        <f t="shared" si="5"/>
        <v>31744621f</v>
      </c>
      <c r="J73" s="193" t="str">
        <f t="shared" si="6"/>
        <v>31744621026 03</v>
      </c>
      <c r="K73" s="5"/>
      <c r="L73" s="193" t="str">
        <f t="shared" si="7"/>
        <v>31744621026 03B</v>
      </c>
      <c r="M73" s="5" t="str">
        <f t="shared" si="8"/>
        <v>Slovenská boxerská federáciafBodmena trénerovi Svätoslav Todorov</v>
      </c>
      <c r="N73" s="3" t="str">
        <f t="shared" si="9"/>
        <v>31744621fB</v>
      </c>
    </row>
    <row r="74" spans="1:14" x14ac:dyDescent="0.2">
      <c r="A74" s="192" t="s">
        <v>38</v>
      </c>
      <c r="B74" s="233" t="str">
        <f>VLOOKUP(A74,Adr!A:B,2,FALSE)</f>
        <v>Slovenská boxerská federácia</v>
      </c>
      <c r="C74" s="223" t="s">
        <v>1803</v>
      </c>
      <c r="D74" s="213">
        <v>852</v>
      </c>
      <c r="E74" s="199">
        <v>0</v>
      </c>
      <c r="F74" s="209" t="s">
        <v>205</v>
      </c>
      <c r="G74" s="212" t="s">
        <v>10</v>
      </c>
      <c r="H74" s="212" t="s">
        <v>729</v>
      </c>
      <c r="I74" s="219" t="str">
        <f t="shared" si="5"/>
        <v>31744621f</v>
      </c>
      <c r="J74" s="193" t="str">
        <f t="shared" si="6"/>
        <v>31744621026 03</v>
      </c>
      <c r="K74" s="5"/>
      <c r="L74" s="193" t="str">
        <f t="shared" si="7"/>
        <v>31744621026 03B</v>
      </c>
      <c r="M74" s="5" t="str">
        <f t="shared" si="8"/>
        <v>Slovenská boxerská federáciafBodmena trénerovi Tibor Hlavačka</v>
      </c>
      <c r="N74" s="3" t="str">
        <f t="shared" si="9"/>
        <v>31744621fB</v>
      </c>
    </row>
    <row r="75" spans="1:14" x14ac:dyDescent="0.2">
      <c r="A75" s="209" t="s">
        <v>38</v>
      </c>
      <c r="B75" s="233" t="str">
        <f>VLOOKUP(A75,Adr!A:B,2,FALSE)</f>
        <v>Slovenská boxerská federácia</v>
      </c>
      <c r="C75" s="212" t="s">
        <v>1794</v>
      </c>
      <c r="D75" s="214">
        <v>14273</v>
      </c>
      <c r="E75" s="269">
        <v>0</v>
      </c>
      <c r="F75" s="192" t="s">
        <v>205</v>
      </c>
      <c r="G75" s="198" t="s">
        <v>10</v>
      </c>
      <c r="H75" s="195" t="s">
        <v>729</v>
      </c>
      <c r="I75" s="219" t="str">
        <f t="shared" si="5"/>
        <v>31744621f</v>
      </c>
      <c r="J75" s="193" t="str">
        <f t="shared" si="6"/>
        <v>31744621026 03</v>
      </c>
      <c r="K75" s="5"/>
      <c r="L75" s="193" t="str">
        <f t="shared" si="7"/>
        <v>31744621026 03B</v>
      </c>
      <c r="M75" s="5" t="str">
        <f t="shared" si="8"/>
        <v>Slovenská boxerská federáciafBPlnenie úloh verejného záujmu v športe - podpora a rozvoj športu mládeže v boxe</v>
      </c>
      <c r="N75" s="3" t="str">
        <f t="shared" si="9"/>
        <v>31744621fB</v>
      </c>
    </row>
    <row r="76" spans="1:14" x14ac:dyDescent="0.2">
      <c r="A76" s="229" t="s">
        <v>1402</v>
      </c>
      <c r="B76" s="233" t="str">
        <f>VLOOKUP(A76,Adr!A:B,2,FALSE)</f>
        <v>SLOVENSKÁ CYKLOTRIALOVÁ ÚNIA</v>
      </c>
      <c r="C76" s="212" t="s">
        <v>859</v>
      </c>
      <c r="D76" s="214">
        <v>25200</v>
      </c>
      <c r="E76" s="269">
        <v>0</v>
      </c>
      <c r="F76" s="192" t="s">
        <v>206</v>
      </c>
      <c r="G76" s="198" t="s">
        <v>10</v>
      </c>
      <c r="H76" s="195" t="s">
        <v>729</v>
      </c>
      <c r="I76" s="219" t="str">
        <f t="shared" si="5"/>
        <v>34056939g</v>
      </c>
      <c r="J76" s="193" t="str">
        <f t="shared" si="6"/>
        <v>34056939026 03</v>
      </c>
      <c r="K76" s="5"/>
      <c r="L76" s="193" t="str">
        <f t="shared" si="7"/>
        <v>34056939026 03B</v>
      </c>
      <c r="M76" s="5" t="str">
        <f t="shared" si="8"/>
        <v>SLOVENSKÁ CYKLOTRIALOVÁ ÚNIAgBrozvoj športov, ktoré nie sú uznanými podľa zákona č. 440/2015 Z. z.</v>
      </c>
      <c r="N76" s="3" t="str">
        <f t="shared" si="9"/>
        <v>34056939gB</v>
      </c>
    </row>
    <row r="77" spans="1:14" x14ac:dyDescent="0.2">
      <c r="A77" s="229" t="s">
        <v>1410</v>
      </c>
      <c r="B77" s="233" t="str">
        <f>VLOOKUP(A77,Adr!A:B,2,FALSE)</f>
        <v>Slovenská federácia karate a bojových umení</v>
      </c>
      <c r="C77" s="212" t="s">
        <v>859</v>
      </c>
      <c r="D77" s="214">
        <v>164100</v>
      </c>
      <c r="E77" s="269">
        <v>0</v>
      </c>
      <c r="F77" s="192" t="s">
        <v>206</v>
      </c>
      <c r="G77" s="198" t="s">
        <v>10</v>
      </c>
      <c r="H77" s="195" t="s">
        <v>729</v>
      </c>
      <c r="I77" s="219" t="str">
        <f t="shared" si="5"/>
        <v>34003975g</v>
      </c>
      <c r="J77" s="193" t="str">
        <f t="shared" si="6"/>
        <v>34003975026 03</v>
      </c>
      <c r="K77" s="5"/>
      <c r="L77" s="193" t="str">
        <f t="shared" si="7"/>
        <v>34003975026 03B</v>
      </c>
      <c r="M77" s="5" t="str">
        <f t="shared" si="8"/>
        <v>Slovenská federácia karate a bojových umenígBrozvoj športov, ktoré nie sú uznanými podľa zákona č. 440/2015 Z. z.</v>
      </c>
      <c r="N77" s="3" t="str">
        <f t="shared" si="9"/>
        <v>34003975gB</v>
      </c>
    </row>
    <row r="78" spans="1:14" x14ac:dyDescent="0.2">
      <c r="A78" s="229" t="s">
        <v>993</v>
      </c>
      <c r="B78" s="233" t="str">
        <f>VLOOKUP(A78,Adr!A:B,2,FALSE)</f>
        <v>Slovenská federácia pétanque</v>
      </c>
      <c r="C78" s="212" t="s">
        <v>1481</v>
      </c>
      <c r="D78" s="214">
        <v>31951</v>
      </c>
      <c r="E78" s="269">
        <v>0</v>
      </c>
      <c r="F78" s="192" t="s">
        <v>200</v>
      </c>
      <c r="G78" s="245" t="s">
        <v>6</v>
      </c>
      <c r="H78" s="195" t="s">
        <v>729</v>
      </c>
      <c r="I78" s="219" t="str">
        <f t="shared" si="5"/>
        <v>36064742a</v>
      </c>
      <c r="J78" s="193" t="str">
        <f t="shared" si="6"/>
        <v>36064742026 02</v>
      </c>
      <c r="K78" s="5" t="s">
        <v>1758</v>
      </c>
      <c r="L78" s="193" t="str">
        <f t="shared" si="7"/>
        <v>36064742026 02B</v>
      </c>
      <c r="M78" s="5" t="str">
        <f t="shared" si="8"/>
        <v>Slovenská federácia pétanqueaBpetanque - bežné transfery</v>
      </c>
      <c r="N78" s="3" t="str">
        <f t="shared" si="9"/>
        <v>36064742aB</v>
      </c>
    </row>
    <row r="79" spans="1:14" x14ac:dyDescent="0.2">
      <c r="A79" s="229" t="s">
        <v>1416</v>
      </c>
      <c r="B79" s="233" t="str">
        <f>VLOOKUP(A79,Adr!A:B,2,FALSE)</f>
        <v>Slovenská footgolfová asociácia</v>
      </c>
      <c r="C79" s="212" t="s">
        <v>859</v>
      </c>
      <c r="D79" s="214">
        <v>60300</v>
      </c>
      <c r="E79" s="269">
        <v>0</v>
      </c>
      <c r="F79" s="192" t="s">
        <v>206</v>
      </c>
      <c r="G79" s="198" t="s">
        <v>10</v>
      </c>
      <c r="H79" s="195" t="s">
        <v>729</v>
      </c>
      <c r="I79" s="219" t="str">
        <f t="shared" si="5"/>
        <v>42361885g</v>
      </c>
      <c r="J79" s="193" t="str">
        <f t="shared" si="6"/>
        <v>42361885026 03</v>
      </c>
      <c r="K79" s="5"/>
      <c r="L79" s="193" t="str">
        <f t="shared" si="7"/>
        <v>42361885026 03B</v>
      </c>
      <c r="M79" s="5" t="str">
        <f t="shared" si="8"/>
        <v>Slovenská footgolfová asociáciagBrozvoj športov, ktoré nie sú uznanými podľa zákona č. 440/2015 Z. z.</v>
      </c>
      <c r="N79" s="3" t="str">
        <f t="shared" si="9"/>
        <v>42361885gB</v>
      </c>
    </row>
    <row r="80" spans="1:14" x14ac:dyDescent="0.2">
      <c r="A80" s="229" t="s">
        <v>977</v>
      </c>
      <c r="B80" s="233" t="str">
        <f>VLOOKUP(A80,Adr!A:B,2,FALSE)</f>
        <v>Slovenská golfová asociácia</v>
      </c>
      <c r="C80" s="212" t="s">
        <v>798</v>
      </c>
      <c r="D80" s="213">
        <v>545899</v>
      </c>
      <c r="E80" s="199">
        <v>0</v>
      </c>
      <c r="F80" s="209" t="s">
        <v>200</v>
      </c>
      <c r="G80" s="195" t="s">
        <v>6</v>
      </c>
      <c r="H80" s="195" t="s">
        <v>729</v>
      </c>
      <c r="I80" s="219" t="str">
        <f t="shared" si="5"/>
        <v>50284363a</v>
      </c>
      <c r="J80" s="193" t="str">
        <f t="shared" si="6"/>
        <v>50284363026 02</v>
      </c>
      <c r="K80" s="5" t="s">
        <v>42</v>
      </c>
      <c r="L80" s="193" t="str">
        <f t="shared" si="7"/>
        <v>50284363026 02B</v>
      </c>
      <c r="M80" s="5" t="str">
        <f t="shared" si="8"/>
        <v>Slovenská golfová asociáciaaBgolf - bežné transfery</v>
      </c>
      <c r="N80" s="3" t="str">
        <f t="shared" si="9"/>
        <v>50284363aB</v>
      </c>
    </row>
    <row r="81" spans="1:14" x14ac:dyDescent="0.2">
      <c r="A81" s="209" t="s">
        <v>977</v>
      </c>
      <c r="B81" s="233" t="str">
        <f>VLOOKUP(A81,Adr!A:B,2,FALSE)</f>
        <v>Slovenská golfová asociácia</v>
      </c>
      <c r="C81" s="212" t="s">
        <v>1542</v>
      </c>
      <c r="D81" s="214">
        <v>80000</v>
      </c>
      <c r="E81" s="269">
        <v>0</v>
      </c>
      <c r="F81" s="192" t="s">
        <v>203</v>
      </c>
      <c r="G81" s="195" t="s">
        <v>10</v>
      </c>
      <c r="H81" s="195" t="s">
        <v>729</v>
      </c>
      <c r="I81" s="219" t="str">
        <f t="shared" si="5"/>
        <v>50284363d</v>
      </c>
      <c r="J81" s="193" t="str">
        <f t="shared" si="6"/>
        <v>50284363026 03</v>
      </c>
      <c r="K81" s="5"/>
      <c r="L81" s="193" t="str">
        <f t="shared" si="7"/>
        <v>50284363026 03B</v>
      </c>
      <c r="M81" s="5" t="str">
        <f t="shared" si="8"/>
        <v>Slovenská golfová asociáciadBSabbatini Rory</v>
      </c>
      <c r="N81" s="3" t="str">
        <f t="shared" si="9"/>
        <v>50284363dB</v>
      </c>
    </row>
    <row r="82" spans="1:14" x14ac:dyDescent="0.2">
      <c r="A82" s="229" t="s">
        <v>43</v>
      </c>
      <c r="B82" s="233" t="str">
        <f>VLOOKUP(A82,Adr!A:B,2,FALSE)</f>
        <v>Slovenská gymnastická federácia</v>
      </c>
      <c r="C82" s="223" t="s">
        <v>799</v>
      </c>
      <c r="D82" s="213">
        <v>1359855</v>
      </c>
      <c r="E82" s="199">
        <v>0</v>
      </c>
      <c r="F82" s="192" t="s">
        <v>200</v>
      </c>
      <c r="G82" s="245" t="s">
        <v>6</v>
      </c>
      <c r="H82" s="195" t="s">
        <v>729</v>
      </c>
      <c r="I82" s="219" t="str">
        <f t="shared" si="5"/>
        <v>00688321a</v>
      </c>
      <c r="J82" s="193" t="str">
        <f t="shared" si="6"/>
        <v>00688321026 02</v>
      </c>
      <c r="K82" s="5" t="s">
        <v>45</v>
      </c>
      <c r="L82" s="193" t="str">
        <f t="shared" si="7"/>
        <v>00688321026 02B</v>
      </c>
      <c r="M82" s="5" t="str">
        <f t="shared" si="8"/>
        <v>Slovenská gymnastická federáciaaBgymnastika - bežné transfery</v>
      </c>
      <c r="N82" s="3" t="str">
        <f t="shared" si="9"/>
        <v>00688321aB</v>
      </c>
    </row>
    <row r="83" spans="1:14" x14ac:dyDescent="0.2">
      <c r="A83" s="229" t="s">
        <v>43</v>
      </c>
      <c r="B83" s="233" t="str">
        <f>VLOOKUP(A83,Adr!A:B,2,FALSE)</f>
        <v>Slovenská gymnastická federácia</v>
      </c>
      <c r="C83" s="223" t="s">
        <v>936</v>
      </c>
      <c r="D83" s="213">
        <v>5000</v>
      </c>
      <c r="E83" s="199">
        <v>0</v>
      </c>
      <c r="F83" s="192" t="s">
        <v>200</v>
      </c>
      <c r="G83" s="245" t="s">
        <v>6</v>
      </c>
      <c r="H83" s="195" t="s">
        <v>730</v>
      </c>
      <c r="I83" s="219" t="str">
        <f t="shared" si="5"/>
        <v>00688321a</v>
      </c>
      <c r="J83" s="193" t="str">
        <f t="shared" si="6"/>
        <v>00688321026 02</v>
      </c>
      <c r="K83" s="5" t="s">
        <v>45</v>
      </c>
      <c r="L83" s="193" t="str">
        <f t="shared" si="7"/>
        <v>00688321026 02K</v>
      </c>
      <c r="M83" s="5" t="str">
        <f t="shared" si="8"/>
        <v>Slovenská gymnastická federáciaaKgymnastika - kapitálové transfery</v>
      </c>
      <c r="N83" s="3" t="str">
        <f t="shared" si="9"/>
        <v>00688321aK</v>
      </c>
    </row>
    <row r="84" spans="1:14" x14ac:dyDescent="0.2">
      <c r="A84" s="209" t="s">
        <v>43</v>
      </c>
      <c r="B84" s="233" t="str">
        <f>VLOOKUP(A84,Adr!A:B,2,FALSE)</f>
        <v>Slovenská gymnastická federácia</v>
      </c>
      <c r="C84" s="212" t="s">
        <v>1543</v>
      </c>
      <c r="D84" s="214">
        <v>10000</v>
      </c>
      <c r="E84" s="269">
        <v>0</v>
      </c>
      <c r="F84" s="192" t="s">
        <v>203</v>
      </c>
      <c r="G84" s="195" t="s">
        <v>10</v>
      </c>
      <c r="H84" s="195" t="s">
        <v>729</v>
      </c>
      <c r="I84" s="219" t="str">
        <f t="shared" si="5"/>
        <v>00688321d</v>
      </c>
      <c r="J84" s="193" t="str">
        <f t="shared" si="6"/>
        <v>00688321026 03</v>
      </c>
      <c r="K84" s="5"/>
      <c r="L84" s="193" t="str">
        <f t="shared" si="7"/>
        <v>00688321026 03B</v>
      </c>
      <c r="M84" s="5" t="str">
        <f t="shared" si="8"/>
        <v>Slovenská gymnastická federáciadBDobrocká Lucia</v>
      </c>
      <c r="N84" s="3" t="str">
        <f t="shared" si="9"/>
        <v>00688321dB</v>
      </c>
    </row>
    <row r="85" spans="1:14" x14ac:dyDescent="0.2">
      <c r="A85" s="209" t="s">
        <v>43</v>
      </c>
      <c r="B85" s="233" t="str">
        <f>VLOOKUP(A85,Adr!A:B,2,FALSE)</f>
        <v>Slovenská gymnastická federácia</v>
      </c>
      <c r="C85" s="212" t="s">
        <v>1544</v>
      </c>
      <c r="D85" s="214">
        <v>25000</v>
      </c>
      <c r="E85" s="269">
        <v>0</v>
      </c>
      <c r="F85" s="192" t="s">
        <v>203</v>
      </c>
      <c r="G85" s="195" t="s">
        <v>10</v>
      </c>
      <c r="H85" s="195" t="s">
        <v>729</v>
      </c>
      <c r="I85" s="219" t="str">
        <f t="shared" si="5"/>
        <v>00688321d</v>
      </c>
      <c r="J85" s="193" t="str">
        <f t="shared" si="6"/>
        <v>00688321026 03</v>
      </c>
      <c r="K85" s="5"/>
      <c r="L85" s="193" t="str">
        <f t="shared" si="7"/>
        <v>00688321026 03B</v>
      </c>
      <c r="M85" s="5" t="str">
        <f t="shared" si="8"/>
        <v>Slovenská gymnastická federáciadBMokošová Barbora</v>
      </c>
      <c r="N85" s="3" t="str">
        <f t="shared" si="9"/>
        <v>00688321dB</v>
      </c>
    </row>
    <row r="86" spans="1:14" ht="20.399999999999999" x14ac:dyDescent="0.2">
      <c r="A86" s="229" t="s">
        <v>43</v>
      </c>
      <c r="B86" s="233" t="str">
        <f>VLOOKUP(A86,Adr!A:B,2,FALSE)</f>
        <v>Slovenská gymnastická federácia</v>
      </c>
      <c r="C86" s="223" t="s">
        <v>1796</v>
      </c>
      <c r="D86" s="214">
        <v>37466</v>
      </c>
      <c r="E86" s="199">
        <v>0</v>
      </c>
      <c r="F86" s="192" t="s">
        <v>205</v>
      </c>
      <c r="G86" s="245" t="s">
        <v>10</v>
      </c>
      <c r="H86" s="195" t="s">
        <v>729</v>
      </c>
      <c r="I86" s="219" t="str">
        <f t="shared" si="5"/>
        <v>00688321f</v>
      </c>
      <c r="J86" s="193" t="str">
        <f t="shared" si="6"/>
        <v>00688321026 03</v>
      </c>
      <c r="K86" s="5"/>
      <c r="L86" s="193" t="str">
        <f t="shared" si="7"/>
        <v>00688321026 03B</v>
      </c>
      <c r="M86" s="5" t="str">
        <f t="shared" si="8"/>
        <v>Slovenská gymnastická federáciafBPlnenie úloh verejného záujmu v športe - podpora a rozvoj športu mládeže v gymnastike</v>
      </c>
      <c r="N86" s="3" t="str">
        <f t="shared" si="9"/>
        <v>00688321fB</v>
      </c>
    </row>
    <row r="87" spans="1:14" x14ac:dyDescent="0.2">
      <c r="A87" s="229" t="s">
        <v>43</v>
      </c>
      <c r="B87" s="233" t="str">
        <f>VLOOKUP(A87,Adr!A:B,2,FALSE)</f>
        <v>Slovenská gymnastická federácia</v>
      </c>
      <c r="C87" s="195" t="s">
        <v>1498</v>
      </c>
      <c r="D87" s="198">
        <v>18610</v>
      </c>
      <c r="E87" s="199">
        <v>0</v>
      </c>
      <c r="F87" s="192" t="s">
        <v>209</v>
      </c>
      <c r="G87" s="195" t="s">
        <v>7</v>
      </c>
      <c r="H87" s="195" t="s">
        <v>729</v>
      </c>
      <c r="I87" s="219" t="str">
        <f t="shared" si="5"/>
        <v>00688321j</v>
      </c>
      <c r="J87" s="193" t="str">
        <f t="shared" si="6"/>
        <v>00688321026 01</v>
      </c>
      <c r="K87" s="5"/>
      <c r="L87" s="193" t="str">
        <f t="shared" si="7"/>
        <v>00688321026 01B</v>
      </c>
      <c r="M87" s="5" t="str">
        <f t="shared" si="8"/>
        <v>Slovenská gymnastická federáciajBZabezpečenie finále školských športových súťaží (Šamorín 2023) v súťažiach kategórie "A" v gymnastike základných škôl</v>
      </c>
      <c r="N87" s="3" t="str">
        <f t="shared" si="9"/>
        <v>00688321jB</v>
      </c>
    </row>
    <row r="88" spans="1:14" ht="20.399999999999999" x14ac:dyDescent="0.2">
      <c r="A88" s="192" t="s">
        <v>43</v>
      </c>
      <c r="B88" s="233" t="str">
        <f>VLOOKUP(A88,Adr!A:B,2,FALSE)</f>
        <v>Slovenská gymnastická federácia</v>
      </c>
      <c r="C88" s="223" t="s">
        <v>1499</v>
      </c>
      <c r="D88" s="213">
        <v>8100</v>
      </c>
      <c r="E88" s="269">
        <v>0</v>
      </c>
      <c r="F88" s="192" t="s">
        <v>209</v>
      </c>
      <c r="G88" s="195" t="s">
        <v>7</v>
      </c>
      <c r="H88" s="195" t="s">
        <v>729</v>
      </c>
      <c r="I88" s="219" t="str">
        <f t="shared" si="5"/>
        <v>00688321j</v>
      </c>
      <c r="J88" s="193" t="str">
        <f t="shared" si="6"/>
        <v>00688321026 01</v>
      </c>
      <c r="K88" s="5"/>
      <c r="L88" s="193" t="str">
        <f t="shared" si="7"/>
        <v>00688321026 01B</v>
      </c>
      <c r="M88" s="5" t="str">
        <f t="shared" si="8"/>
        <v>Slovenská gymnastická federáciajBZabezpečenie finále školských športových súťaží (Šamorín 2023) v súťažiach kategórie "A" v parkoure základných škôl</v>
      </c>
      <c r="N88" s="3" t="str">
        <f t="shared" si="9"/>
        <v>00688321jB</v>
      </c>
    </row>
    <row r="89" spans="1:14" x14ac:dyDescent="0.2">
      <c r="A89" s="229" t="s">
        <v>1424</v>
      </c>
      <c r="B89" s="233" t="str">
        <f>VLOOKUP(A89,Adr!A:B,2,FALSE)</f>
        <v>Slovenská hokejbalová únia</v>
      </c>
      <c r="C89" s="212" t="s">
        <v>859</v>
      </c>
      <c r="D89" s="214">
        <v>250000</v>
      </c>
      <c r="E89" s="269">
        <v>0</v>
      </c>
      <c r="F89" s="192" t="s">
        <v>206</v>
      </c>
      <c r="G89" s="195" t="s">
        <v>10</v>
      </c>
      <c r="H89" s="195" t="s">
        <v>729</v>
      </c>
      <c r="I89" s="219" t="str">
        <f t="shared" si="5"/>
        <v>00603091g</v>
      </c>
      <c r="J89" s="193" t="str">
        <f t="shared" si="6"/>
        <v>00603091026 03</v>
      </c>
      <c r="K89" s="5"/>
      <c r="L89" s="193" t="str">
        <f t="shared" si="7"/>
        <v>00603091026 03B</v>
      </c>
      <c r="M89" s="5" t="str">
        <f t="shared" si="8"/>
        <v>Slovenská hokejbalová úniagBrozvoj športov, ktoré nie sú uznanými podľa zákona č. 440/2015 Z. z.</v>
      </c>
      <c r="N89" s="3" t="str">
        <f t="shared" si="9"/>
        <v>00603091gB</v>
      </c>
    </row>
    <row r="90" spans="1:14" x14ac:dyDescent="0.2">
      <c r="A90" s="229" t="s">
        <v>994</v>
      </c>
      <c r="B90" s="233" t="str">
        <f>VLOOKUP(A90,Adr!A:B,2,FALSE)</f>
        <v>SLOVENSKÁ JAZDECKÁ FEDERÁCIA</v>
      </c>
      <c r="C90" s="212" t="s">
        <v>800</v>
      </c>
      <c r="D90" s="214">
        <v>183030</v>
      </c>
      <c r="E90" s="199">
        <v>0</v>
      </c>
      <c r="F90" s="192" t="s">
        <v>200</v>
      </c>
      <c r="G90" s="245" t="s">
        <v>6</v>
      </c>
      <c r="H90" s="195" t="s">
        <v>729</v>
      </c>
      <c r="I90" s="219" t="str">
        <f t="shared" si="5"/>
        <v>31787801a</v>
      </c>
      <c r="J90" s="193" t="str">
        <f t="shared" si="6"/>
        <v>31787801026 02</v>
      </c>
      <c r="K90" s="5" t="s">
        <v>11</v>
      </c>
      <c r="L90" s="193" t="str">
        <f t="shared" si="7"/>
        <v>31787801026 02B</v>
      </c>
      <c r="M90" s="5" t="str">
        <f t="shared" si="8"/>
        <v>SLOVENSKÁ JAZDECKÁ FEDERÁCIAaBjazdectvo - bežné transfery</v>
      </c>
      <c r="N90" s="3" t="str">
        <f t="shared" si="9"/>
        <v>31787801aB</v>
      </c>
    </row>
    <row r="91" spans="1:14" x14ac:dyDescent="0.2">
      <c r="A91" s="229" t="s">
        <v>299</v>
      </c>
      <c r="B91" s="233" t="str">
        <f>VLOOKUP(A91,Adr!A:B,2,FALSE)</f>
        <v>Slovenská kanoistika</v>
      </c>
      <c r="C91" s="195" t="s">
        <v>801</v>
      </c>
      <c r="D91" s="198">
        <v>2373474</v>
      </c>
      <c r="E91" s="199">
        <v>0</v>
      </c>
      <c r="F91" s="192" t="s">
        <v>200</v>
      </c>
      <c r="G91" s="198" t="s">
        <v>6</v>
      </c>
      <c r="H91" s="195" t="s">
        <v>729</v>
      </c>
      <c r="I91" s="219" t="str">
        <f t="shared" si="5"/>
        <v>50434101a</v>
      </c>
      <c r="J91" s="193" t="str">
        <f t="shared" si="6"/>
        <v>50434101026 02</v>
      </c>
      <c r="K91" s="5" t="s">
        <v>118</v>
      </c>
      <c r="L91" s="193" t="str">
        <f t="shared" si="7"/>
        <v>50434101026 02B</v>
      </c>
      <c r="M91" s="5" t="str">
        <f t="shared" si="8"/>
        <v>Slovenská kanoistikaaBkanoistika - bežné transfery</v>
      </c>
      <c r="N91" s="3" t="str">
        <f t="shared" si="9"/>
        <v>50434101aB</v>
      </c>
    </row>
    <row r="92" spans="1:14" x14ac:dyDescent="0.2">
      <c r="A92" s="225" t="s">
        <v>299</v>
      </c>
      <c r="B92" s="233" t="str">
        <f>VLOOKUP(A92,Adr!A:B,2,FALSE)</f>
        <v>Slovenská kanoistika</v>
      </c>
      <c r="C92" s="195" t="s">
        <v>937</v>
      </c>
      <c r="D92" s="198">
        <v>50200</v>
      </c>
      <c r="E92" s="199">
        <v>0</v>
      </c>
      <c r="F92" s="192" t="s">
        <v>200</v>
      </c>
      <c r="G92" s="195" t="s">
        <v>6</v>
      </c>
      <c r="H92" s="195" t="s">
        <v>730</v>
      </c>
      <c r="I92" s="219" t="str">
        <f t="shared" si="5"/>
        <v>50434101a</v>
      </c>
      <c r="J92" s="193" t="str">
        <f t="shared" si="6"/>
        <v>50434101026 02</v>
      </c>
      <c r="K92" s="5" t="s">
        <v>118</v>
      </c>
      <c r="L92" s="193" t="str">
        <f t="shared" si="7"/>
        <v>50434101026 02K</v>
      </c>
      <c r="M92" s="5" t="str">
        <f t="shared" si="8"/>
        <v>Slovenská kanoistikaaKkanoistika - kapitálové transfery</v>
      </c>
      <c r="N92" s="3" t="str">
        <f t="shared" si="9"/>
        <v>50434101aK</v>
      </c>
    </row>
    <row r="93" spans="1:14" x14ac:dyDescent="0.2">
      <c r="A93" s="209" t="s">
        <v>299</v>
      </c>
      <c r="B93" s="233" t="str">
        <f>VLOOKUP(A93,Adr!A:B,2,FALSE)</f>
        <v>Slovenská kanoistika</v>
      </c>
      <c r="C93" s="212" t="s">
        <v>1545</v>
      </c>
      <c r="D93" s="214">
        <v>60000</v>
      </c>
      <c r="E93" s="269">
        <v>0</v>
      </c>
      <c r="F93" s="192" t="s">
        <v>203</v>
      </c>
      <c r="G93" s="198" t="s">
        <v>10</v>
      </c>
      <c r="H93" s="195" t="s">
        <v>729</v>
      </c>
      <c r="I93" s="219" t="str">
        <f t="shared" si="5"/>
        <v>50434101d</v>
      </c>
      <c r="J93" s="193" t="str">
        <f t="shared" si="6"/>
        <v>50434101026 03</v>
      </c>
      <c r="K93" s="5"/>
      <c r="L93" s="193" t="str">
        <f t="shared" si="7"/>
        <v>50434101026 03B</v>
      </c>
      <c r="M93" s="5" t="str">
        <f t="shared" si="8"/>
        <v>Slovenská kanoistikadBBaláž Samuel</v>
      </c>
      <c r="N93" s="3" t="str">
        <f t="shared" si="9"/>
        <v>50434101dB</v>
      </c>
    </row>
    <row r="94" spans="1:14" x14ac:dyDescent="0.2">
      <c r="A94" s="209" t="s">
        <v>299</v>
      </c>
      <c r="B94" s="233" t="str">
        <f>VLOOKUP(A94,Adr!A:B,2,FALSE)</f>
        <v>Slovenská kanoistika</v>
      </c>
      <c r="C94" s="212" t="s">
        <v>1546</v>
      </c>
      <c r="D94" s="214">
        <v>55400</v>
      </c>
      <c r="E94" s="269">
        <v>0</v>
      </c>
      <c r="F94" s="192" t="s">
        <v>203</v>
      </c>
      <c r="G94" s="198" t="s">
        <v>10</v>
      </c>
      <c r="H94" s="195" t="s">
        <v>729</v>
      </c>
      <c r="I94" s="219" t="str">
        <f t="shared" si="5"/>
        <v>50434101d</v>
      </c>
      <c r="J94" s="193" t="str">
        <f t="shared" si="6"/>
        <v>50434101026 03</v>
      </c>
      <c r="K94" s="5"/>
      <c r="L94" s="193" t="str">
        <f t="shared" si="7"/>
        <v>50434101026 03B</v>
      </c>
      <c r="M94" s="5" t="str">
        <f t="shared" si="8"/>
        <v>Slovenská kanoistikadBBeňuš Matej</v>
      </c>
      <c r="N94" s="3" t="str">
        <f t="shared" si="9"/>
        <v>50434101dB</v>
      </c>
    </row>
    <row r="95" spans="1:14" x14ac:dyDescent="0.2">
      <c r="A95" s="209" t="s">
        <v>299</v>
      </c>
      <c r="B95" s="233" t="str">
        <f>VLOOKUP(A95,Adr!A:B,2,FALSE)</f>
        <v>Slovenská kanoistika</v>
      </c>
      <c r="C95" s="212" t="s">
        <v>1886</v>
      </c>
      <c r="D95" s="214">
        <v>3500</v>
      </c>
      <c r="E95" s="269">
        <v>0</v>
      </c>
      <c r="F95" s="192" t="s">
        <v>203</v>
      </c>
      <c r="G95" s="198" t="s">
        <v>10</v>
      </c>
      <c r="H95" s="195" t="s">
        <v>730</v>
      </c>
      <c r="I95" s="219" t="str">
        <f t="shared" si="5"/>
        <v>50434101d</v>
      </c>
      <c r="J95" s="193" t="str">
        <f t="shared" si="6"/>
        <v>50434101026 03</v>
      </c>
      <c r="K95" s="5"/>
      <c r="L95" s="193" t="str">
        <f t="shared" si="7"/>
        <v>50434101026 03K</v>
      </c>
      <c r="M95" s="5" t="str">
        <f t="shared" si="8"/>
        <v>Slovenská kanoistikadKBeňuš Matej - kapitálové výdavky</v>
      </c>
      <c r="N95" s="3" t="str">
        <f t="shared" si="9"/>
        <v>50434101dK</v>
      </c>
    </row>
    <row r="96" spans="1:14" x14ac:dyDescent="0.2">
      <c r="A96" s="209" t="s">
        <v>299</v>
      </c>
      <c r="B96" s="233" t="str">
        <f>VLOOKUP(A96,Adr!A:B,2,FALSE)</f>
        <v>Slovenská kanoistika</v>
      </c>
      <c r="C96" s="212" t="s">
        <v>1547</v>
      </c>
      <c r="D96" s="214">
        <v>56300</v>
      </c>
      <c r="E96" s="269">
        <v>0</v>
      </c>
      <c r="F96" s="192" t="s">
        <v>203</v>
      </c>
      <c r="G96" s="198" t="s">
        <v>10</v>
      </c>
      <c r="H96" s="195" t="s">
        <v>729</v>
      </c>
      <c r="I96" s="219" t="str">
        <f t="shared" si="5"/>
        <v>50434101d</v>
      </c>
      <c r="J96" s="193" t="str">
        <f t="shared" si="6"/>
        <v>50434101026 03</v>
      </c>
      <c r="K96" s="5"/>
      <c r="L96" s="193" t="str">
        <f t="shared" si="7"/>
        <v>50434101026 03B</v>
      </c>
      <c r="M96" s="5" t="str">
        <f t="shared" si="8"/>
        <v>Slovenská kanoistikadBBotek Adam</v>
      </c>
      <c r="N96" s="3" t="str">
        <f t="shared" si="9"/>
        <v>50434101dB</v>
      </c>
    </row>
    <row r="97" spans="1:14" x14ac:dyDescent="0.2">
      <c r="A97" s="229" t="s">
        <v>299</v>
      </c>
      <c r="B97" s="233" t="str">
        <f>VLOOKUP(A97,Adr!A:B,2,FALSE)</f>
        <v>Slovenská kanoistika</v>
      </c>
      <c r="C97" s="212" t="s">
        <v>1887</v>
      </c>
      <c r="D97" s="214">
        <v>3700</v>
      </c>
      <c r="E97" s="269">
        <v>0</v>
      </c>
      <c r="F97" s="192" t="s">
        <v>203</v>
      </c>
      <c r="G97" s="198" t="s">
        <v>10</v>
      </c>
      <c r="H97" s="195" t="s">
        <v>730</v>
      </c>
      <c r="I97" s="219" t="str">
        <f t="shared" si="5"/>
        <v>50434101d</v>
      </c>
      <c r="J97" s="193" t="str">
        <f t="shared" si="6"/>
        <v>50434101026 03</v>
      </c>
      <c r="K97" s="5"/>
      <c r="L97" s="193" t="str">
        <f t="shared" si="7"/>
        <v>50434101026 03K</v>
      </c>
      <c r="M97" s="5" t="str">
        <f t="shared" si="8"/>
        <v>Slovenská kanoistikadKBotek Adam - kapitálové výdavky</v>
      </c>
      <c r="N97" s="3" t="str">
        <f t="shared" si="9"/>
        <v>50434101dK</v>
      </c>
    </row>
    <row r="98" spans="1:14" x14ac:dyDescent="0.2">
      <c r="A98" s="192" t="s">
        <v>299</v>
      </c>
      <c r="B98" s="233" t="str">
        <f>VLOOKUP(A98,Adr!A:B,2,FALSE)</f>
        <v>Slovenská kanoistika</v>
      </c>
      <c r="C98" s="223" t="s">
        <v>1548</v>
      </c>
      <c r="D98" s="213">
        <v>26200</v>
      </c>
      <c r="E98" s="269">
        <v>0</v>
      </c>
      <c r="F98" s="192" t="s">
        <v>203</v>
      </c>
      <c r="G98" s="195" t="s">
        <v>10</v>
      </c>
      <c r="H98" s="195" t="s">
        <v>729</v>
      </c>
      <c r="I98" s="219" t="str">
        <f t="shared" si="5"/>
        <v>50434101d</v>
      </c>
      <c r="J98" s="193" t="str">
        <f t="shared" si="6"/>
        <v>50434101026 03</v>
      </c>
      <c r="K98" s="5"/>
      <c r="L98" s="193" t="str">
        <f t="shared" si="7"/>
        <v>50434101026 03B</v>
      </c>
      <c r="M98" s="5" t="str">
        <f t="shared" si="8"/>
        <v>Slovenská kanoistikadBBugár Reka</v>
      </c>
      <c r="N98" s="3" t="str">
        <f t="shared" si="9"/>
        <v>50434101dB</v>
      </c>
    </row>
    <row r="99" spans="1:14" x14ac:dyDescent="0.2">
      <c r="A99" s="192" t="s">
        <v>299</v>
      </c>
      <c r="B99" s="233" t="str">
        <f>VLOOKUP(A99,Adr!A:B,2,FALSE)</f>
        <v>Slovenská kanoistika</v>
      </c>
      <c r="C99" s="223" t="s">
        <v>1549</v>
      </c>
      <c r="D99" s="213">
        <v>7500</v>
      </c>
      <c r="E99" s="199">
        <v>0</v>
      </c>
      <c r="F99" s="192" t="s">
        <v>203</v>
      </c>
      <c r="G99" s="195" t="s">
        <v>10</v>
      </c>
      <c r="H99" s="195" t="s">
        <v>729</v>
      </c>
      <c r="I99" s="219" t="str">
        <f t="shared" si="5"/>
        <v>50434101d</v>
      </c>
      <c r="J99" s="193" t="str">
        <f t="shared" si="6"/>
        <v>50434101026 03</v>
      </c>
      <c r="K99" s="5"/>
      <c r="L99" s="193" t="str">
        <f t="shared" si="7"/>
        <v>50434101026 03B</v>
      </c>
      <c r="M99" s="5" t="str">
        <f t="shared" si="8"/>
        <v>Slovenská kanoistikadBCzaniková Tereza</v>
      </c>
      <c r="N99" s="3" t="str">
        <f t="shared" si="9"/>
        <v>50434101dB</v>
      </c>
    </row>
    <row r="100" spans="1:14" x14ac:dyDescent="0.2">
      <c r="A100" s="229" t="s">
        <v>299</v>
      </c>
      <c r="B100" s="233" t="str">
        <f>VLOOKUP(A100,Adr!A:B,2,FALSE)</f>
        <v>Slovenská kanoistika</v>
      </c>
      <c r="C100" s="212" t="s">
        <v>1550</v>
      </c>
      <c r="D100" s="214">
        <v>11200</v>
      </c>
      <c r="E100" s="269">
        <v>0</v>
      </c>
      <c r="F100" s="192" t="s">
        <v>203</v>
      </c>
      <c r="G100" s="195" t="s">
        <v>10</v>
      </c>
      <c r="H100" s="195" t="s">
        <v>729</v>
      </c>
      <c r="I100" s="219" t="str">
        <f t="shared" si="5"/>
        <v>50434101d</v>
      </c>
      <c r="J100" s="193" t="str">
        <f t="shared" si="6"/>
        <v>50434101026 03</v>
      </c>
      <c r="K100" s="5"/>
      <c r="L100" s="193" t="str">
        <f t="shared" si="7"/>
        <v>50434101026 03B</v>
      </c>
      <c r="M100" s="5" t="str">
        <f t="shared" si="8"/>
        <v>Slovenská kanoistikadBČulenová Dagmar</v>
      </c>
      <c r="N100" s="3" t="str">
        <f t="shared" si="9"/>
        <v>50434101dB</v>
      </c>
    </row>
    <row r="101" spans="1:14" x14ac:dyDescent="0.2">
      <c r="A101" s="229" t="s">
        <v>299</v>
      </c>
      <c r="B101" s="233" t="str">
        <f>VLOOKUP(A101,Adr!A:B,2,FALSE)</f>
        <v>Slovenská kanoistika</v>
      </c>
      <c r="C101" s="223" t="s">
        <v>1551</v>
      </c>
      <c r="D101" s="214">
        <v>9300</v>
      </c>
      <c r="E101" s="199">
        <v>0</v>
      </c>
      <c r="F101" s="192" t="s">
        <v>203</v>
      </c>
      <c r="G101" s="245" t="s">
        <v>10</v>
      </c>
      <c r="H101" s="195" t="s">
        <v>729</v>
      </c>
      <c r="I101" s="219" t="str">
        <f t="shared" si="5"/>
        <v>50434101d</v>
      </c>
      <c r="J101" s="193" t="str">
        <f t="shared" si="6"/>
        <v>50434101026 03</v>
      </c>
      <c r="K101" s="5"/>
      <c r="L101" s="193" t="str">
        <f t="shared" si="7"/>
        <v>50434101026 03B</v>
      </c>
      <c r="M101" s="5" t="str">
        <f t="shared" si="8"/>
        <v>Slovenská kanoistikadBDanaš Matej</v>
      </c>
      <c r="N101" s="3" t="str">
        <f t="shared" si="9"/>
        <v>50434101dB</v>
      </c>
    </row>
    <row r="102" spans="1:14" x14ac:dyDescent="0.2">
      <c r="A102" s="229" t="s">
        <v>299</v>
      </c>
      <c r="B102" s="233" t="str">
        <f>VLOOKUP(A102,Adr!A:B,2,FALSE)</f>
        <v>Slovenská kanoistika</v>
      </c>
      <c r="C102" s="223" t="s">
        <v>1552</v>
      </c>
      <c r="D102" s="214">
        <v>9300</v>
      </c>
      <c r="E102" s="199">
        <v>0</v>
      </c>
      <c r="F102" s="192" t="s">
        <v>203</v>
      </c>
      <c r="G102" s="245" t="s">
        <v>10</v>
      </c>
      <c r="H102" s="195" t="s">
        <v>729</v>
      </c>
      <c r="I102" s="219" t="str">
        <f t="shared" si="5"/>
        <v>50434101d</v>
      </c>
      <c r="J102" s="193" t="str">
        <f t="shared" si="6"/>
        <v>50434101026 03</v>
      </c>
      <c r="K102" s="5"/>
      <c r="L102" s="193" t="str">
        <f t="shared" si="7"/>
        <v>50434101026 03B</v>
      </c>
      <c r="M102" s="5" t="str">
        <f t="shared" si="8"/>
        <v>Slovenská kanoistikadBDoktorík Dominik</v>
      </c>
      <c r="N102" s="3" t="str">
        <f t="shared" si="9"/>
        <v>50434101dB</v>
      </c>
    </row>
    <row r="103" spans="1:14" x14ac:dyDescent="0.2">
      <c r="A103" s="192" t="s">
        <v>299</v>
      </c>
      <c r="B103" s="233" t="str">
        <f>VLOOKUP(A103,Adr!A:B,2,FALSE)</f>
        <v>Slovenská kanoistika</v>
      </c>
      <c r="C103" s="212" t="s">
        <v>1553</v>
      </c>
      <c r="D103" s="214">
        <v>12500</v>
      </c>
      <c r="E103" s="199">
        <v>0</v>
      </c>
      <c r="F103" s="192" t="s">
        <v>203</v>
      </c>
      <c r="G103" s="245" t="s">
        <v>10</v>
      </c>
      <c r="H103" s="195" t="s">
        <v>729</v>
      </c>
      <c r="I103" s="219" t="str">
        <f t="shared" si="5"/>
        <v>50434101d</v>
      </c>
      <c r="J103" s="193" t="str">
        <f t="shared" si="6"/>
        <v>50434101026 03</v>
      </c>
      <c r="K103" s="5"/>
      <c r="L103" s="193" t="str">
        <f t="shared" si="7"/>
        <v>50434101026 03B</v>
      </c>
      <c r="M103" s="5" t="str">
        <f t="shared" si="8"/>
        <v>Slovenská kanoistikadBDorner Milan</v>
      </c>
      <c r="N103" s="3" t="str">
        <f t="shared" si="9"/>
        <v>50434101dB</v>
      </c>
    </row>
    <row r="104" spans="1:14" x14ac:dyDescent="0.2">
      <c r="A104" s="229" t="s">
        <v>299</v>
      </c>
      <c r="B104" s="233" t="str">
        <f>VLOOKUP(A104,Adr!A:B,2,FALSE)</f>
        <v>Slovenská kanoistika</v>
      </c>
      <c r="C104" s="223" t="s">
        <v>1554</v>
      </c>
      <c r="D104" s="214">
        <v>9300</v>
      </c>
      <c r="E104" s="199">
        <v>0</v>
      </c>
      <c r="F104" s="192" t="s">
        <v>203</v>
      </c>
      <c r="G104" s="245" t="s">
        <v>10</v>
      </c>
      <c r="H104" s="195" t="s">
        <v>729</v>
      </c>
      <c r="I104" s="219" t="str">
        <f t="shared" si="5"/>
        <v>50434101d</v>
      </c>
      <c r="J104" s="193" t="str">
        <f t="shared" si="6"/>
        <v>50434101026 03</v>
      </c>
      <c r="K104" s="5"/>
      <c r="L104" s="193" t="str">
        <f t="shared" si="7"/>
        <v>50434101026 03B</v>
      </c>
      <c r="M104" s="5" t="str">
        <f t="shared" si="8"/>
        <v>Slovenská kanoistikadBGavorová Hana</v>
      </c>
      <c r="N104" s="3" t="str">
        <f t="shared" si="9"/>
        <v>50434101dB</v>
      </c>
    </row>
    <row r="105" spans="1:14" x14ac:dyDescent="0.2">
      <c r="A105" s="229" t="s">
        <v>299</v>
      </c>
      <c r="B105" s="233" t="str">
        <f>VLOOKUP(A105,Adr!A:B,2,FALSE)</f>
        <v>Slovenská kanoistika</v>
      </c>
      <c r="C105" s="195" t="s">
        <v>1555</v>
      </c>
      <c r="D105" s="198">
        <v>10000</v>
      </c>
      <c r="E105" s="199">
        <v>0</v>
      </c>
      <c r="F105" s="192" t="s">
        <v>203</v>
      </c>
      <c r="G105" s="245" t="s">
        <v>10</v>
      </c>
      <c r="H105" s="195" t="s">
        <v>729</v>
      </c>
      <c r="I105" s="219" t="str">
        <f t="shared" si="5"/>
        <v>50434101d</v>
      </c>
      <c r="J105" s="193" t="str">
        <f t="shared" si="6"/>
        <v>50434101026 03</v>
      </c>
      <c r="K105" s="5"/>
      <c r="L105" s="193" t="str">
        <f t="shared" si="7"/>
        <v>50434101026 03B</v>
      </c>
      <c r="M105" s="5" t="str">
        <f t="shared" si="8"/>
        <v>Slovenská kanoistikadBGlejteková Simona</v>
      </c>
      <c r="N105" s="3" t="str">
        <f t="shared" si="9"/>
        <v>50434101dB</v>
      </c>
    </row>
    <row r="106" spans="1:14" x14ac:dyDescent="0.2">
      <c r="A106" s="192" t="s">
        <v>299</v>
      </c>
      <c r="B106" s="233" t="str">
        <f>VLOOKUP(A106,Adr!A:B,2,FALSE)</f>
        <v>Slovenská kanoistika</v>
      </c>
      <c r="C106" s="195" t="s">
        <v>1556</v>
      </c>
      <c r="D106" s="198">
        <v>15000</v>
      </c>
      <c r="E106" s="199">
        <v>0</v>
      </c>
      <c r="F106" s="192" t="s">
        <v>203</v>
      </c>
      <c r="G106" s="245" t="s">
        <v>10</v>
      </c>
      <c r="H106" s="195" t="s">
        <v>729</v>
      </c>
      <c r="I106" s="219" t="str">
        <f t="shared" si="5"/>
        <v>50434101d</v>
      </c>
      <c r="J106" s="193" t="str">
        <f t="shared" si="6"/>
        <v>50434101026 03</v>
      </c>
      <c r="K106" s="5"/>
      <c r="L106" s="193" t="str">
        <f t="shared" si="7"/>
        <v>50434101026 03B</v>
      </c>
      <c r="M106" s="5" t="str">
        <f t="shared" si="8"/>
        <v>Slovenská kanoistikadBGonšenica Adam</v>
      </c>
      <c r="N106" s="3" t="str">
        <f t="shared" si="9"/>
        <v>50434101dB</v>
      </c>
    </row>
    <row r="107" spans="1:14" x14ac:dyDescent="0.2">
      <c r="A107" s="192" t="s">
        <v>299</v>
      </c>
      <c r="B107" s="233" t="str">
        <f>VLOOKUP(A107,Adr!A:B,2,FALSE)</f>
        <v>Slovenská kanoistika</v>
      </c>
      <c r="C107" s="212" t="s">
        <v>1557</v>
      </c>
      <c r="D107" s="198">
        <v>73400</v>
      </c>
      <c r="E107" s="199">
        <v>0</v>
      </c>
      <c r="F107" s="192" t="s">
        <v>203</v>
      </c>
      <c r="G107" s="245" t="s">
        <v>10</v>
      </c>
      <c r="H107" s="195" t="s">
        <v>729</v>
      </c>
      <c r="I107" s="219" t="str">
        <f t="shared" si="5"/>
        <v>50434101d</v>
      </c>
      <c r="J107" s="193" t="str">
        <f t="shared" si="6"/>
        <v>50434101026 03</v>
      </c>
      <c r="K107" s="5"/>
      <c r="L107" s="193" t="str">
        <f t="shared" si="7"/>
        <v>50434101026 03B</v>
      </c>
      <c r="M107" s="5" t="str">
        <f t="shared" si="8"/>
        <v>Slovenská kanoistikadBGrigar Jakub</v>
      </c>
      <c r="N107" s="3" t="str">
        <f t="shared" si="9"/>
        <v>50434101dB</v>
      </c>
    </row>
    <row r="108" spans="1:14" x14ac:dyDescent="0.2">
      <c r="A108" s="229" t="s">
        <v>299</v>
      </c>
      <c r="B108" s="233" t="str">
        <f>VLOOKUP(A108,Adr!A:B,2,FALSE)</f>
        <v>Slovenská kanoistika</v>
      </c>
      <c r="C108" s="212" t="s">
        <v>1888</v>
      </c>
      <c r="D108" s="214">
        <v>4800</v>
      </c>
      <c r="E108" s="269">
        <v>0</v>
      </c>
      <c r="F108" s="192" t="s">
        <v>203</v>
      </c>
      <c r="G108" s="195" t="s">
        <v>10</v>
      </c>
      <c r="H108" s="195" t="s">
        <v>730</v>
      </c>
      <c r="I108" s="219" t="str">
        <f t="shared" si="5"/>
        <v>50434101d</v>
      </c>
      <c r="J108" s="193" t="str">
        <f t="shared" si="6"/>
        <v>50434101026 03</v>
      </c>
      <c r="K108" s="5"/>
      <c r="L108" s="193" t="str">
        <f t="shared" si="7"/>
        <v>50434101026 03K</v>
      </c>
      <c r="M108" s="5" t="str">
        <f t="shared" si="8"/>
        <v>Slovenská kanoistikadKGrigar Jakub - kapitálové výdavky</v>
      </c>
      <c r="N108" s="3" t="str">
        <f t="shared" si="9"/>
        <v>50434101dK</v>
      </c>
    </row>
    <row r="109" spans="1:14" x14ac:dyDescent="0.2">
      <c r="A109" s="229" t="s">
        <v>299</v>
      </c>
      <c r="B109" s="233" t="str">
        <f>VLOOKUP(A109,Adr!A:B,2,FALSE)</f>
        <v>Slovenská kanoistika</v>
      </c>
      <c r="C109" s="212" t="s">
        <v>1558</v>
      </c>
      <c r="D109" s="214">
        <v>28900</v>
      </c>
      <c r="E109" s="269">
        <v>0</v>
      </c>
      <c r="F109" s="192" t="s">
        <v>203</v>
      </c>
      <c r="G109" s="195" t="s">
        <v>10</v>
      </c>
      <c r="H109" s="195" t="s">
        <v>729</v>
      </c>
      <c r="I109" s="219" t="str">
        <f t="shared" si="5"/>
        <v>50434101d</v>
      </c>
      <c r="J109" s="193" t="str">
        <f t="shared" si="6"/>
        <v>50434101026 03</v>
      </c>
      <c r="K109" s="5"/>
      <c r="L109" s="193" t="str">
        <f t="shared" si="7"/>
        <v>50434101026 03B</v>
      </c>
      <c r="M109" s="5" t="str">
        <f t="shared" si="8"/>
        <v>Slovenská kanoistikadBHalčin Martin</v>
      </c>
      <c r="N109" s="3" t="str">
        <f t="shared" si="9"/>
        <v>50434101dB</v>
      </c>
    </row>
    <row r="110" spans="1:14" x14ac:dyDescent="0.2">
      <c r="A110" s="192" t="s">
        <v>299</v>
      </c>
      <c r="B110" s="233" t="str">
        <f>VLOOKUP(A110,Adr!A:B,2,FALSE)</f>
        <v>Slovenská kanoistika</v>
      </c>
      <c r="C110" s="195" t="s">
        <v>1559</v>
      </c>
      <c r="D110" s="198">
        <v>9300</v>
      </c>
      <c r="E110" s="199">
        <v>0</v>
      </c>
      <c r="F110" s="192" t="s">
        <v>203</v>
      </c>
      <c r="G110" s="245" t="s">
        <v>10</v>
      </c>
      <c r="H110" s="195" t="s">
        <v>729</v>
      </c>
      <c r="I110" s="219" t="str">
        <f t="shared" si="5"/>
        <v>50434101d</v>
      </c>
      <c r="J110" s="193" t="str">
        <f t="shared" si="6"/>
        <v>50434101026 03</v>
      </c>
      <c r="K110" s="5"/>
      <c r="L110" s="193" t="str">
        <f t="shared" si="7"/>
        <v>50434101026 03B</v>
      </c>
      <c r="M110" s="5" t="str">
        <f t="shared" si="8"/>
        <v>Slovenská kanoistikadBHolka Tomáš</v>
      </c>
      <c r="N110" s="3" t="str">
        <f t="shared" si="9"/>
        <v>50434101dB</v>
      </c>
    </row>
    <row r="111" spans="1:14" x14ac:dyDescent="0.2">
      <c r="A111" s="192" t="s">
        <v>299</v>
      </c>
      <c r="B111" s="233" t="str">
        <f>VLOOKUP(A111,Adr!A:B,2,FALSE)</f>
        <v>Slovenská kanoistika</v>
      </c>
      <c r="C111" s="195" t="s">
        <v>1560</v>
      </c>
      <c r="D111" s="198">
        <v>9300</v>
      </c>
      <c r="E111" s="199">
        <v>0</v>
      </c>
      <c r="F111" s="192" t="s">
        <v>203</v>
      </c>
      <c r="G111" s="245" t="s">
        <v>10</v>
      </c>
      <c r="H111" s="195" t="s">
        <v>729</v>
      </c>
      <c r="I111" s="219" t="str">
        <f t="shared" si="5"/>
        <v>50434101d</v>
      </c>
      <c r="J111" s="193" t="str">
        <f t="shared" si="6"/>
        <v>50434101026 03</v>
      </c>
      <c r="K111" s="5"/>
      <c r="L111" s="193" t="str">
        <f t="shared" si="7"/>
        <v>50434101026 03B</v>
      </c>
      <c r="M111" s="5" t="str">
        <f t="shared" si="8"/>
        <v>Slovenská kanoistikadBHusariková Diana</v>
      </c>
      <c r="N111" s="3" t="str">
        <f t="shared" si="9"/>
        <v>50434101dB</v>
      </c>
    </row>
    <row r="112" spans="1:14" x14ac:dyDescent="0.2">
      <c r="A112" s="209" t="s">
        <v>299</v>
      </c>
      <c r="B112" s="233" t="str">
        <f>VLOOKUP(A112,Adr!A:B,2,FALSE)</f>
        <v>Slovenská kanoistika</v>
      </c>
      <c r="C112" s="212" t="s">
        <v>1561</v>
      </c>
      <c r="D112" s="214">
        <v>15000</v>
      </c>
      <c r="E112" s="269">
        <v>0</v>
      </c>
      <c r="F112" s="192" t="s">
        <v>203</v>
      </c>
      <c r="G112" s="195" t="s">
        <v>10</v>
      </c>
      <c r="H112" s="195" t="s">
        <v>729</v>
      </c>
      <c r="I112" s="219" t="str">
        <f t="shared" si="5"/>
        <v>50434101d</v>
      </c>
      <c r="J112" s="193" t="str">
        <f t="shared" si="6"/>
        <v>50434101026 03</v>
      </c>
      <c r="K112" s="5"/>
      <c r="L112" s="193" t="str">
        <f t="shared" si="7"/>
        <v>50434101026 03B</v>
      </c>
      <c r="M112" s="5" t="str">
        <f t="shared" si="8"/>
        <v>Slovenská kanoistikadBChlebová Ivana</v>
      </c>
      <c r="N112" s="3" t="str">
        <f t="shared" si="9"/>
        <v>50434101dB</v>
      </c>
    </row>
    <row r="113" spans="1:14" x14ac:dyDescent="0.2">
      <c r="A113" s="209" t="s">
        <v>299</v>
      </c>
      <c r="B113" s="233" t="str">
        <f>VLOOKUP(A113,Adr!A:B,2,FALSE)</f>
        <v>Slovenská kanoistika</v>
      </c>
      <c r="C113" s="212" t="s">
        <v>1562</v>
      </c>
      <c r="D113" s="214">
        <v>10000</v>
      </c>
      <c r="E113" s="269">
        <v>0</v>
      </c>
      <c r="F113" s="192" t="s">
        <v>203</v>
      </c>
      <c r="G113" s="198" t="s">
        <v>10</v>
      </c>
      <c r="H113" s="195" t="s">
        <v>729</v>
      </c>
      <c r="I113" s="219" t="str">
        <f t="shared" si="5"/>
        <v>50434101d</v>
      </c>
      <c r="J113" s="193" t="str">
        <f t="shared" si="6"/>
        <v>50434101026 03</v>
      </c>
      <c r="K113" s="5"/>
      <c r="L113" s="193" t="str">
        <f t="shared" si="7"/>
        <v>50434101026 03B</v>
      </c>
      <c r="M113" s="5" t="str">
        <f t="shared" si="8"/>
        <v>Slovenská kanoistikadBIvanecký Jaromír</v>
      </c>
      <c r="N113" s="3" t="str">
        <f t="shared" si="9"/>
        <v>50434101dB</v>
      </c>
    </row>
    <row r="114" spans="1:14" x14ac:dyDescent="0.2">
      <c r="A114" s="192" t="s">
        <v>299</v>
      </c>
      <c r="B114" s="233" t="str">
        <f>VLOOKUP(A114,Adr!A:B,2,FALSE)</f>
        <v>Slovenská kanoistika</v>
      </c>
      <c r="C114" s="223" t="s">
        <v>1563</v>
      </c>
      <c r="D114" s="213">
        <v>9300</v>
      </c>
      <c r="E114" s="199">
        <v>0</v>
      </c>
      <c r="F114" s="192" t="s">
        <v>203</v>
      </c>
      <c r="G114" s="195" t="s">
        <v>10</v>
      </c>
      <c r="H114" s="195" t="s">
        <v>729</v>
      </c>
      <c r="I114" s="219" t="str">
        <f t="shared" si="5"/>
        <v>50434101d</v>
      </c>
      <c r="J114" s="193" t="str">
        <f t="shared" si="6"/>
        <v>50434101026 03</v>
      </c>
      <c r="K114" s="5"/>
      <c r="L114" s="193" t="str">
        <f t="shared" si="7"/>
        <v>50434101026 03B</v>
      </c>
      <c r="M114" s="5" t="str">
        <f t="shared" si="8"/>
        <v>Slovenská kanoistikadBJakubisová Romana</v>
      </c>
      <c r="N114" s="3" t="str">
        <f t="shared" si="9"/>
        <v>50434101dB</v>
      </c>
    </row>
    <row r="115" spans="1:14" x14ac:dyDescent="0.2">
      <c r="A115" s="192" t="s">
        <v>299</v>
      </c>
      <c r="B115" s="233" t="str">
        <f>VLOOKUP(A115,Adr!A:B,2,FALSE)</f>
        <v>Slovenská kanoistika</v>
      </c>
      <c r="C115" s="195" t="s">
        <v>1564</v>
      </c>
      <c r="D115" s="198">
        <v>17500</v>
      </c>
      <c r="E115" s="199">
        <v>0</v>
      </c>
      <c r="F115" s="192" t="s">
        <v>203</v>
      </c>
      <c r="G115" s="245" t="s">
        <v>10</v>
      </c>
      <c r="H115" s="195" t="s">
        <v>729</v>
      </c>
      <c r="I115" s="219" t="str">
        <f t="shared" si="5"/>
        <v>50434101d</v>
      </c>
      <c r="J115" s="193" t="str">
        <f t="shared" si="6"/>
        <v>50434101026 03</v>
      </c>
      <c r="K115" s="5"/>
      <c r="L115" s="193" t="str">
        <f t="shared" si="7"/>
        <v>50434101026 03B</v>
      </c>
      <c r="M115" s="5" t="str">
        <f t="shared" si="8"/>
        <v>Slovenská kanoistikadBJedinák Matúš</v>
      </c>
      <c r="N115" s="3" t="str">
        <f t="shared" si="9"/>
        <v>50434101dB</v>
      </c>
    </row>
    <row r="116" spans="1:14" x14ac:dyDescent="0.2">
      <c r="A116" s="192" t="s">
        <v>299</v>
      </c>
      <c r="B116" s="233" t="str">
        <f>VLOOKUP(A116,Adr!A:B,2,FALSE)</f>
        <v>Slovenská kanoistika</v>
      </c>
      <c r="C116" s="223" t="s">
        <v>1565</v>
      </c>
      <c r="D116" s="213">
        <v>7500</v>
      </c>
      <c r="E116" s="199">
        <v>0</v>
      </c>
      <c r="F116" s="192" t="s">
        <v>203</v>
      </c>
      <c r="G116" s="245" t="s">
        <v>10</v>
      </c>
      <c r="H116" s="195" t="s">
        <v>729</v>
      </c>
      <c r="I116" s="219" t="str">
        <f t="shared" si="5"/>
        <v>50434101d</v>
      </c>
      <c r="J116" s="193" t="str">
        <f t="shared" si="6"/>
        <v>50434101026 03</v>
      </c>
      <c r="K116" s="5"/>
      <c r="L116" s="193" t="str">
        <f t="shared" si="7"/>
        <v>50434101026 03B</v>
      </c>
      <c r="M116" s="5" t="str">
        <f t="shared" si="8"/>
        <v>Slovenská kanoistikadBKizek Peter</v>
      </c>
      <c r="N116" s="3" t="str">
        <f t="shared" si="9"/>
        <v>50434101dB</v>
      </c>
    </row>
    <row r="117" spans="1:14" x14ac:dyDescent="0.2">
      <c r="A117" s="209" t="s">
        <v>299</v>
      </c>
      <c r="B117" s="233" t="str">
        <f>VLOOKUP(A117,Adr!A:B,2,FALSE)</f>
        <v>Slovenská kanoistika</v>
      </c>
      <c r="C117" s="212" t="s">
        <v>1566</v>
      </c>
      <c r="D117" s="214">
        <v>11200</v>
      </c>
      <c r="E117" s="269">
        <v>0</v>
      </c>
      <c r="F117" s="192" t="s">
        <v>203</v>
      </c>
      <c r="G117" s="198" t="s">
        <v>10</v>
      </c>
      <c r="H117" s="195" t="s">
        <v>729</v>
      </c>
      <c r="I117" s="219" t="str">
        <f t="shared" si="5"/>
        <v>50434101d</v>
      </c>
      <c r="J117" s="193" t="str">
        <f t="shared" si="6"/>
        <v>50434101026 03</v>
      </c>
      <c r="K117" s="5"/>
      <c r="L117" s="193" t="str">
        <f t="shared" si="7"/>
        <v>50434101026 03B</v>
      </c>
      <c r="M117" s="5" t="str">
        <f t="shared" si="8"/>
        <v>Slovenská kanoistikadBKmeťová Ivana</v>
      </c>
      <c r="N117" s="3" t="str">
        <f t="shared" si="9"/>
        <v>50434101dB</v>
      </c>
    </row>
    <row r="118" spans="1:14" x14ac:dyDescent="0.2">
      <c r="A118" s="209" t="s">
        <v>299</v>
      </c>
      <c r="B118" s="233" t="str">
        <f>VLOOKUP(A118,Adr!A:B,2,FALSE)</f>
        <v>Slovenská kanoistika</v>
      </c>
      <c r="C118" s="212" t="s">
        <v>1567</v>
      </c>
      <c r="D118" s="214">
        <v>17500</v>
      </c>
      <c r="E118" s="269">
        <v>0</v>
      </c>
      <c r="F118" s="192" t="s">
        <v>203</v>
      </c>
      <c r="G118" s="198" t="s">
        <v>10</v>
      </c>
      <c r="H118" s="195" t="s">
        <v>729</v>
      </c>
      <c r="I118" s="219" t="str">
        <f t="shared" si="5"/>
        <v>50434101d</v>
      </c>
      <c r="J118" s="193" t="str">
        <f t="shared" si="6"/>
        <v>50434101026 03</v>
      </c>
      <c r="K118" s="5"/>
      <c r="L118" s="193" t="str">
        <f t="shared" si="7"/>
        <v>50434101026 03B</v>
      </c>
      <c r="M118" s="5" t="str">
        <f t="shared" si="8"/>
        <v>Slovenská kanoistikadBKrajčí Samuel</v>
      </c>
      <c r="N118" s="3" t="str">
        <f t="shared" si="9"/>
        <v>50434101dB</v>
      </c>
    </row>
    <row r="119" spans="1:14" x14ac:dyDescent="0.2">
      <c r="A119" s="209" t="s">
        <v>299</v>
      </c>
      <c r="B119" s="233" t="str">
        <f>VLOOKUP(A119,Adr!A:B,2,FALSE)</f>
        <v>Slovenská kanoistika</v>
      </c>
      <c r="C119" s="212" t="s">
        <v>1568</v>
      </c>
      <c r="D119" s="214">
        <v>9300</v>
      </c>
      <c r="E119" s="269">
        <v>0</v>
      </c>
      <c r="F119" s="192" t="s">
        <v>203</v>
      </c>
      <c r="G119" s="198" t="s">
        <v>10</v>
      </c>
      <c r="H119" s="195" t="s">
        <v>729</v>
      </c>
      <c r="I119" s="219" t="str">
        <f t="shared" si="5"/>
        <v>50434101d</v>
      </c>
      <c r="J119" s="193" t="str">
        <f t="shared" si="6"/>
        <v>50434101026 03</v>
      </c>
      <c r="K119" s="5"/>
      <c r="L119" s="193" t="str">
        <f t="shared" si="7"/>
        <v>50434101026 03B</v>
      </c>
      <c r="M119" s="5" t="str">
        <f t="shared" si="8"/>
        <v>Slovenská kanoistikadBKukučka Juraj</v>
      </c>
      <c r="N119" s="3" t="str">
        <f t="shared" si="9"/>
        <v>50434101dB</v>
      </c>
    </row>
    <row r="120" spans="1:14" x14ac:dyDescent="0.2">
      <c r="A120" s="229" t="s">
        <v>299</v>
      </c>
      <c r="B120" s="233" t="str">
        <f>VLOOKUP(A120,Adr!A:B,2,FALSE)</f>
        <v>Slovenská kanoistika</v>
      </c>
      <c r="C120" s="212" t="s">
        <v>1569</v>
      </c>
      <c r="D120" s="214">
        <v>35000</v>
      </c>
      <c r="E120" s="199">
        <v>0</v>
      </c>
      <c r="F120" s="192" t="s">
        <v>203</v>
      </c>
      <c r="G120" s="198" t="s">
        <v>10</v>
      </c>
      <c r="H120" s="195" t="s">
        <v>729</v>
      </c>
      <c r="I120" s="219" t="str">
        <f t="shared" si="5"/>
        <v>50434101d</v>
      </c>
      <c r="J120" s="193" t="str">
        <f t="shared" si="6"/>
        <v>50434101026 03</v>
      </c>
      <c r="K120" s="5"/>
      <c r="L120" s="193" t="str">
        <f t="shared" si="7"/>
        <v>50434101026 03B</v>
      </c>
      <c r="M120" s="5" t="str">
        <f t="shared" si="8"/>
        <v>Slovenská kanoistikadBLuknárová Emanuela</v>
      </c>
      <c r="N120" s="3" t="str">
        <f t="shared" si="9"/>
        <v>50434101dB</v>
      </c>
    </row>
    <row r="121" spans="1:14" x14ac:dyDescent="0.2">
      <c r="A121" s="225" t="s">
        <v>299</v>
      </c>
      <c r="B121" s="233" t="str">
        <f>VLOOKUP(A121,Adr!A:B,2,FALSE)</f>
        <v>Slovenská kanoistika</v>
      </c>
      <c r="C121" s="212" t="s">
        <v>1570</v>
      </c>
      <c r="D121" s="214">
        <v>10000</v>
      </c>
      <c r="E121" s="199">
        <v>0</v>
      </c>
      <c r="F121" s="192" t="s">
        <v>203</v>
      </c>
      <c r="G121" s="195" t="s">
        <v>10</v>
      </c>
      <c r="H121" s="195" t="s">
        <v>729</v>
      </c>
      <c r="I121" s="219" t="str">
        <f t="shared" si="5"/>
        <v>50434101d</v>
      </c>
      <c r="J121" s="193" t="str">
        <f t="shared" si="6"/>
        <v>50434101026 03</v>
      </c>
      <c r="K121" s="5"/>
      <c r="L121" s="193" t="str">
        <f t="shared" si="7"/>
        <v>50434101026 03B</v>
      </c>
      <c r="M121" s="5" t="str">
        <f t="shared" si="8"/>
        <v>Slovenská kanoistikadBMacúš Ondrej</v>
      </c>
      <c r="N121" s="3" t="str">
        <f t="shared" si="9"/>
        <v>50434101dB</v>
      </c>
    </row>
    <row r="122" spans="1:14" x14ac:dyDescent="0.2">
      <c r="A122" s="229" t="s">
        <v>299</v>
      </c>
      <c r="B122" s="233" t="str">
        <f>VLOOKUP(A122,Adr!A:B,2,FALSE)</f>
        <v>Slovenská kanoistika</v>
      </c>
      <c r="C122" s="223" t="s">
        <v>1571</v>
      </c>
      <c r="D122" s="214">
        <v>9873</v>
      </c>
      <c r="E122" s="199">
        <v>0</v>
      </c>
      <c r="F122" s="192" t="s">
        <v>203</v>
      </c>
      <c r="G122" s="245" t="s">
        <v>10</v>
      </c>
      <c r="H122" s="195" t="s">
        <v>729</v>
      </c>
      <c r="I122" s="219" t="str">
        <f t="shared" si="5"/>
        <v>50434101d</v>
      </c>
      <c r="J122" s="193" t="str">
        <f t="shared" si="6"/>
        <v>50434101026 03</v>
      </c>
      <c r="K122" s="5"/>
      <c r="L122" s="193" t="str">
        <f t="shared" si="7"/>
        <v>50434101026 03B</v>
      </c>
      <c r="M122" s="5" t="str">
        <f t="shared" si="8"/>
        <v>Slovenská kanoistikadBMaria Gamsjager Lisa</v>
      </c>
      <c r="N122" s="3" t="str">
        <f t="shared" si="9"/>
        <v>50434101dB</v>
      </c>
    </row>
    <row r="123" spans="1:14" x14ac:dyDescent="0.2">
      <c r="A123" s="229" t="s">
        <v>299</v>
      </c>
      <c r="B123" s="233" t="str">
        <f>VLOOKUP(A123,Adr!A:B,2,FALSE)</f>
        <v>Slovenská kanoistika</v>
      </c>
      <c r="C123" s="195" t="s">
        <v>1572</v>
      </c>
      <c r="D123" s="198">
        <v>15000</v>
      </c>
      <c r="E123" s="199">
        <v>0</v>
      </c>
      <c r="F123" s="192" t="s">
        <v>203</v>
      </c>
      <c r="G123" s="245" t="s">
        <v>10</v>
      </c>
      <c r="H123" s="195" t="s">
        <v>729</v>
      </c>
      <c r="I123" s="219" t="str">
        <f t="shared" si="5"/>
        <v>50434101d</v>
      </c>
      <c r="J123" s="193" t="str">
        <f t="shared" si="6"/>
        <v>50434101026 03</v>
      </c>
      <c r="K123" s="5"/>
      <c r="L123" s="193" t="str">
        <f t="shared" si="7"/>
        <v>50434101026 03B</v>
      </c>
      <c r="M123" s="5" t="str">
        <f t="shared" si="8"/>
        <v>Slovenská kanoistikadBMartikán Michal</v>
      </c>
      <c r="N123" s="3" t="str">
        <f t="shared" si="9"/>
        <v>50434101dB</v>
      </c>
    </row>
    <row r="124" spans="1:14" x14ac:dyDescent="0.2">
      <c r="A124" s="192" t="s">
        <v>299</v>
      </c>
      <c r="B124" s="233" t="str">
        <f>VLOOKUP(A124,Adr!A:B,2,FALSE)</f>
        <v>Slovenská kanoistika</v>
      </c>
      <c r="C124" s="223" t="s">
        <v>1573</v>
      </c>
      <c r="D124" s="213">
        <v>60000</v>
      </c>
      <c r="E124" s="199">
        <v>0</v>
      </c>
      <c r="F124" s="209" t="s">
        <v>203</v>
      </c>
      <c r="G124" s="195" t="s">
        <v>10</v>
      </c>
      <c r="H124" s="195" t="s">
        <v>729</v>
      </c>
      <c r="I124" s="219" t="str">
        <f t="shared" si="5"/>
        <v>50434101d</v>
      </c>
      <c r="J124" s="193" t="str">
        <f t="shared" si="6"/>
        <v>50434101026 03</v>
      </c>
      <c r="K124" s="5"/>
      <c r="L124" s="193" t="str">
        <f t="shared" si="7"/>
        <v>50434101026 03B</v>
      </c>
      <c r="M124" s="5" t="str">
        <f t="shared" si="8"/>
        <v>Slovenská kanoistikadBMintálová Eliška</v>
      </c>
      <c r="N124" s="3" t="str">
        <f t="shared" si="9"/>
        <v>50434101dB</v>
      </c>
    </row>
    <row r="125" spans="1:14" x14ac:dyDescent="0.2">
      <c r="A125" s="229" t="s">
        <v>299</v>
      </c>
      <c r="B125" s="233" t="str">
        <f>VLOOKUP(A125,Adr!A:B,2,FALSE)</f>
        <v>Slovenská kanoistika</v>
      </c>
      <c r="C125" s="212" t="s">
        <v>1574</v>
      </c>
      <c r="D125" s="214">
        <v>37800</v>
      </c>
      <c r="E125" s="199">
        <v>0</v>
      </c>
      <c r="F125" s="209" t="s">
        <v>203</v>
      </c>
      <c r="G125" s="195" t="s">
        <v>10</v>
      </c>
      <c r="H125" s="195" t="s">
        <v>729</v>
      </c>
      <c r="I125" s="219" t="str">
        <f t="shared" si="5"/>
        <v>50434101d</v>
      </c>
      <c r="J125" s="193" t="str">
        <f t="shared" si="6"/>
        <v>50434101026 03</v>
      </c>
      <c r="K125" s="5"/>
      <c r="L125" s="193" t="str">
        <f t="shared" si="7"/>
        <v>50434101026 03B</v>
      </c>
      <c r="M125" s="5" t="str">
        <f t="shared" si="8"/>
        <v>Slovenská kanoistikadBMirgorodský Marko</v>
      </c>
      <c r="N125" s="3" t="str">
        <f t="shared" si="9"/>
        <v>50434101dB</v>
      </c>
    </row>
    <row r="126" spans="1:14" x14ac:dyDescent="0.2">
      <c r="A126" s="229" t="s">
        <v>299</v>
      </c>
      <c r="B126" s="233" t="str">
        <f>VLOOKUP(A126,Adr!A:B,2,FALSE)</f>
        <v>Slovenská kanoistika</v>
      </c>
      <c r="C126" s="212" t="s">
        <v>1575</v>
      </c>
      <c r="D126" s="213">
        <v>9300</v>
      </c>
      <c r="E126" s="199">
        <v>0</v>
      </c>
      <c r="F126" s="209" t="s">
        <v>203</v>
      </c>
      <c r="G126" s="195" t="s">
        <v>10</v>
      </c>
      <c r="H126" s="195" t="s">
        <v>729</v>
      </c>
      <c r="I126" s="219" t="str">
        <f t="shared" si="5"/>
        <v>50434101d</v>
      </c>
      <c r="J126" s="193" t="str">
        <f t="shared" si="6"/>
        <v>50434101026 03</v>
      </c>
      <c r="K126" s="5"/>
      <c r="L126" s="193" t="str">
        <f t="shared" si="7"/>
        <v>50434101026 03B</v>
      </c>
      <c r="M126" s="5" t="str">
        <f t="shared" si="8"/>
        <v>Slovenská kanoistikadBMuková Alena</v>
      </c>
      <c r="N126" s="3" t="str">
        <f t="shared" si="9"/>
        <v>50434101dB</v>
      </c>
    </row>
    <row r="127" spans="1:14" x14ac:dyDescent="0.2">
      <c r="A127" s="225" t="s">
        <v>299</v>
      </c>
      <c r="B127" s="233" t="str">
        <f>VLOOKUP(A127,Adr!A:B,2,FALSE)</f>
        <v>Slovenská kanoistika</v>
      </c>
      <c r="C127" s="195" t="s">
        <v>1576</v>
      </c>
      <c r="D127" s="198">
        <v>60000</v>
      </c>
      <c r="E127" s="269">
        <v>0</v>
      </c>
      <c r="F127" s="192" t="s">
        <v>203</v>
      </c>
      <c r="G127" s="195" t="s">
        <v>10</v>
      </c>
      <c r="H127" s="195" t="s">
        <v>729</v>
      </c>
      <c r="I127" s="219" t="str">
        <f t="shared" si="5"/>
        <v>50434101d</v>
      </c>
      <c r="J127" s="193" t="str">
        <f t="shared" si="6"/>
        <v>50434101026 03</v>
      </c>
      <c r="K127" s="5"/>
      <c r="L127" s="193" t="str">
        <f t="shared" si="7"/>
        <v>50434101026 03B</v>
      </c>
      <c r="M127" s="5" t="str">
        <f t="shared" si="8"/>
        <v>Slovenská kanoistikadBMyšák Denis</v>
      </c>
      <c r="N127" s="3" t="str">
        <f t="shared" si="9"/>
        <v>50434101dB</v>
      </c>
    </row>
    <row r="128" spans="1:14" x14ac:dyDescent="0.2">
      <c r="A128" s="225" t="s">
        <v>299</v>
      </c>
      <c r="B128" s="233" t="str">
        <f>VLOOKUP(A128,Adr!A:B,2,FALSE)</f>
        <v>Slovenská kanoistika</v>
      </c>
      <c r="C128" s="195" t="s">
        <v>1577</v>
      </c>
      <c r="D128" s="198">
        <v>37600</v>
      </c>
      <c r="E128" s="199">
        <v>0</v>
      </c>
      <c r="F128" s="192" t="s">
        <v>203</v>
      </c>
      <c r="G128" s="195" t="s">
        <v>10</v>
      </c>
      <c r="H128" s="195" t="s">
        <v>729</v>
      </c>
      <c r="I128" s="219" t="str">
        <f t="shared" si="5"/>
        <v>50434101d</v>
      </c>
      <c r="J128" s="193" t="str">
        <f t="shared" si="6"/>
        <v>50434101026 03</v>
      </c>
      <c r="K128" s="5"/>
      <c r="L128" s="193" t="str">
        <f t="shared" si="7"/>
        <v>50434101026 03B</v>
      </c>
      <c r="M128" s="5" t="str">
        <f t="shared" si="8"/>
        <v>Slovenská kanoistikadBPaňková Zuzana</v>
      </c>
      <c r="N128" s="3" t="str">
        <f t="shared" si="9"/>
        <v>50434101dB</v>
      </c>
    </row>
    <row r="129" spans="1:14" x14ac:dyDescent="0.2">
      <c r="A129" s="229" t="s">
        <v>299</v>
      </c>
      <c r="B129" s="233" t="str">
        <f>VLOOKUP(A129,Adr!A:B,2,FALSE)</f>
        <v>Slovenská kanoistika</v>
      </c>
      <c r="C129" s="223" t="s">
        <v>1889</v>
      </c>
      <c r="D129" s="213">
        <v>2400</v>
      </c>
      <c r="E129" s="199">
        <v>0</v>
      </c>
      <c r="F129" s="192" t="s">
        <v>203</v>
      </c>
      <c r="G129" s="195" t="s">
        <v>10</v>
      </c>
      <c r="H129" s="195" t="s">
        <v>730</v>
      </c>
      <c r="I129" s="219" t="str">
        <f t="shared" si="5"/>
        <v>50434101d</v>
      </c>
      <c r="J129" s="193" t="str">
        <f t="shared" si="6"/>
        <v>50434101026 03</v>
      </c>
      <c r="K129" s="5"/>
      <c r="L129" s="193" t="str">
        <f t="shared" si="7"/>
        <v>50434101026 03K</v>
      </c>
      <c r="M129" s="5" t="str">
        <f t="shared" si="8"/>
        <v>Slovenská kanoistikadKPaňková Zuzana - kapitálové výdavky</v>
      </c>
      <c r="N129" s="3" t="str">
        <f t="shared" si="9"/>
        <v>50434101dK</v>
      </c>
    </row>
    <row r="130" spans="1:14" x14ac:dyDescent="0.2">
      <c r="A130" s="229" t="s">
        <v>299</v>
      </c>
      <c r="B130" s="233" t="str">
        <f>VLOOKUP(A130,Adr!A:B,2,FALSE)</f>
        <v>Slovenská kanoistika</v>
      </c>
      <c r="C130" s="212" t="s">
        <v>1578</v>
      </c>
      <c r="D130" s="214">
        <v>15000</v>
      </c>
      <c r="E130" s="199">
        <v>0</v>
      </c>
      <c r="F130" s="192" t="s">
        <v>203</v>
      </c>
      <c r="G130" s="245" t="s">
        <v>10</v>
      </c>
      <c r="H130" s="195" t="s">
        <v>729</v>
      </c>
      <c r="I130" s="219" t="str">
        <f t="shared" ref="I130:I193" si="10">A130&amp;F130</f>
        <v>50434101d</v>
      </c>
      <c r="J130" s="193" t="str">
        <f t="shared" ref="J130:J193" si="11">A130&amp;G130</f>
        <v>50434101026 03</v>
      </c>
      <c r="K130" s="5"/>
      <c r="L130" s="193" t="str">
        <f t="shared" ref="L130:L193" si="12">A130&amp;G130&amp;H130</f>
        <v>50434101026 03B</v>
      </c>
      <c r="M130" s="5" t="str">
        <f t="shared" ref="M130:M193" si="13">B130&amp;F130&amp;H130&amp;C130</f>
        <v>Slovenská kanoistikadBPecsuková Katarína</v>
      </c>
      <c r="N130" s="3" t="str">
        <f t="shared" ref="N130:N193" si="14">+I130&amp;H130</f>
        <v>50434101dB</v>
      </c>
    </row>
    <row r="131" spans="1:14" x14ac:dyDescent="0.2">
      <c r="A131" s="229" t="s">
        <v>299</v>
      </c>
      <c r="B131" s="233" t="str">
        <f>VLOOKUP(A131,Adr!A:B,2,FALSE)</f>
        <v>Slovenská kanoistika</v>
      </c>
      <c r="C131" s="212" t="s">
        <v>1579</v>
      </c>
      <c r="D131" s="214">
        <v>22400</v>
      </c>
      <c r="E131" s="199">
        <v>0</v>
      </c>
      <c r="F131" s="192" t="s">
        <v>203</v>
      </c>
      <c r="G131" s="245" t="s">
        <v>10</v>
      </c>
      <c r="H131" s="195" t="s">
        <v>729</v>
      </c>
      <c r="I131" s="219" t="str">
        <f t="shared" si="10"/>
        <v>50434101d</v>
      </c>
      <c r="J131" s="193" t="str">
        <f t="shared" si="11"/>
        <v>50434101026 03</v>
      </c>
      <c r="K131" s="5"/>
      <c r="L131" s="193" t="str">
        <f t="shared" si="12"/>
        <v>50434101026 03B</v>
      </c>
      <c r="M131" s="5" t="str">
        <f t="shared" si="13"/>
        <v>Slovenská kanoistikadBPetrušová Mariana</v>
      </c>
      <c r="N131" s="3" t="str">
        <f t="shared" si="14"/>
        <v>50434101dB</v>
      </c>
    </row>
    <row r="132" spans="1:14" x14ac:dyDescent="0.2">
      <c r="A132" s="229" t="s">
        <v>299</v>
      </c>
      <c r="B132" s="233" t="str">
        <f>VLOOKUP(A132,Adr!A:B,2,FALSE)</f>
        <v>Slovenská kanoistika</v>
      </c>
      <c r="C132" s="212" t="s">
        <v>1580</v>
      </c>
      <c r="D132" s="214">
        <v>9300</v>
      </c>
      <c r="E132" s="199">
        <v>0</v>
      </c>
      <c r="F132" s="192" t="s">
        <v>203</v>
      </c>
      <c r="G132" s="245" t="s">
        <v>10</v>
      </c>
      <c r="H132" s="195" t="s">
        <v>729</v>
      </c>
      <c r="I132" s="219" t="str">
        <f t="shared" si="10"/>
        <v>50434101d</v>
      </c>
      <c r="J132" s="193" t="str">
        <f t="shared" si="11"/>
        <v>50434101026 03</v>
      </c>
      <c r="K132" s="5"/>
      <c r="L132" s="193" t="str">
        <f t="shared" si="12"/>
        <v>50434101026 03B</v>
      </c>
      <c r="M132" s="5" t="str">
        <f t="shared" si="13"/>
        <v>Slovenská kanoistikadBPsotný Adam</v>
      </c>
      <c r="N132" s="3" t="str">
        <f t="shared" si="14"/>
        <v>50434101dB</v>
      </c>
    </row>
    <row r="133" spans="1:14" x14ac:dyDescent="0.2">
      <c r="A133" s="229" t="s">
        <v>299</v>
      </c>
      <c r="B133" s="233" t="str">
        <f>VLOOKUP(A133,Adr!A:B,2,FALSE)</f>
        <v>Slovenská kanoistika</v>
      </c>
      <c r="C133" s="212" t="s">
        <v>1581</v>
      </c>
      <c r="D133" s="214">
        <v>15000</v>
      </c>
      <c r="E133" s="199">
        <v>0</v>
      </c>
      <c r="F133" s="192" t="s">
        <v>203</v>
      </c>
      <c r="G133" s="245" t="s">
        <v>10</v>
      </c>
      <c r="H133" s="195" t="s">
        <v>729</v>
      </c>
      <c r="I133" s="219" t="str">
        <f t="shared" si="10"/>
        <v>50434101d</v>
      </c>
      <c r="J133" s="193" t="str">
        <f t="shared" si="11"/>
        <v>50434101026 03</v>
      </c>
      <c r="K133" s="5"/>
      <c r="L133" s="193" t="str">
        <f t="shared" si="12"/>
        <v>50434101026 03B</v>
      </c>
      <c r="M133" s="5" t="str">
        <f t="shared" si="13"/>
        <v>Slovenská kanoistikadBRumanský Richard</v>
      </c>
      <c r="N133" s="3" t="str">
        <f t="shared" si="14"/>
        <v>50434101dB</v>
      </c>
    </row>
    <row r="134" spans="1:14" x14ac:dyDescent="0.2">
      <c r="A134" s="229" t="s">
        <v>299</v>
      </c>
      <c r="B134" s="233" t="str">
        <f>VLOOKUP(A134,Adr!A:B,2,FALSE)</f>
        <v>Slovenská kanoistika</v>
      </c>
      <c r="C134" s="212" t="s">
        <v>1582</v>
      </c>
      <c r="D134" s="214">
        <v>9300</v>
      </c>
      <c r="E134" s="199">
        <v>0</v>
      </c>
      <c r="F134" s="192" t="s">
        <v>203</v>
      </c>
      <c r="G134" s="245" t="s">
        <v>10</v>
      </c>
      <c r="H134" s="195" t="s">
        <v>729</v>
      </c>
      <c r="I134" s="219" t="str">
        <f t="shared" si="10"/>
        <v>50434101d</v>
      </c>
      <c r="J134" s="193" t="str">
        <f t="shared" si="11"/>
        <v>50434101026 03</v>
      </c>
      <c r="K134" s="5"/>
      <c r="L134" s="193" t="str">
        <f t="shared" si="12"/>
        <v>50434101026 03B</v>
      </c>
      <c r="M134" s="5" t="str">
        <f t="shared" si="13"/>
        <v>Slovenská kanoistikadBRužič Patrik</v>
      </c>
      <c r="N134" s="3" t="str">
        <f t="shared" si="14"/>
        <v>50434101dB</v>
      </c>
    </row>
    <row r="135" spans="1:14" x14ac:dyDescent="0.2">
      <c r="A135" s="229" t="s">
        <v>299</v>
      </c>
      <c r="B135" s="233" t="str">
        <f>VLOOKUP(A135,Adr!A:B,2,FALSE)</f>
        <v>Slovenská kanoistika</v>
      </c>
      <c r="C135" s="212" t="s">
        <v>1583</v>
      </c>
      <c r="D135" s="214">
        <v>10000</v>
      </c>
      <c r="E135" s="199">
        <v>0</v>
      </c>
      <c r="F135" s="192" t="s">
        <v>203</v>
      </c>
      <c r="G135" s="245" t="s">
        <v>10</v>
      </c>
      <c r="H135" s="195" t="s">
        <v>729</v>
      </c>
      <c r="I135" s="219" t="str">
        <f t="shared" si="10"/>
        <v>50434101d</v>
      </c>
      <c r="J135" s="193" t="str">
        <f t="shared" si="11"/>
        <v>50434101026 03</v>
      </c>
      <c r="K135" s="5"/>
      <c r="L135" s="193" t="str">
        <f t="shared" si="12"/>
        <v>50434101026 03B</v>
      </c>
      <c r="M135" s="5" t="str">
        <f t="shared" si="13"/>
        <v>Slovenská kanoistikadBRybanský Daniel</v>
      </c>
      <c r="N135" s="3" t="str">
        <f t="shared" si="14"/>
        <v>50434101dB</v>
      </c>
    </row>
    <row r="136" spans="1:14" x14ac:dyDescent="0.2">
      <c r="A136" s="229" t="s">
        <v>299</v>
      </c>
      <c r="B136" s="233" t="str">
        <f>VLOOKUP(A136,Adr!A:B,2,FALSE)</f>
        <v>Slovenská kanoistika</v>
      </c>
      <c r="C136" s="212" t="s">
        <v>1584</v>
      </c>
      <c r="D136" s="214">
        <v>9300</v>
      </c>
      <c r="E136" s="199">
        <v>0</v>
      </c>
      <c r="F136" s="192" t="s">
        <v>203</v>
      </c>
      <c r="G136" s="245" t="s">
        <v>10</v>
      </c>
      <c r="H136" s="195" t="s">
        <v>729</v>
      </c>
      <c r="I136" s="219" t="str">
        <f t="shared" si="10"/>
        <v>50434101d</v>
      </c>
      <c r="J136" s="193" t="str">
        <f t="shared" si="11"/>
        <v>50434101026 03</v>
      </c>
      <c r="K136" s="5"/>
      <c r="L136" s="193" t="str">
        <f t="shared" si="12"/>
        <v>50434101026 03B</v>
      </c>
      <c r="M136" s="5" t="str">
        <f t="shared" si="13"/>
        <v>Slovenská kanoistikadBSamuel Podhradský Viktor</v>
      </c>
      <c r="N136" s="3" t="str">
        <f t="shared" si="14"/>
        <v>50434101dB</v>
      </c>
    </row>
    <row r="137" spans="1:14" x14ac:dyDescent="0.2">
      <c r="A137" s="229" t="s">
        <v>299</v>
      </c>
      <c r="B137" s="233" t="str">
        <f>VLOOKUP(A137,Adr!A:B,2,FALSE)</f>
        <v>Slovenská kanoistika</v>
      </c>
      <c r="C137" s="212" t="s">
        <v>1585</v>
      </c>
      <c r="D137" s="214">
        <v>34000</v>
      </c>
      <c r="E137" s="199">
        <v>0</v>
      </c>
      <c r="F137" s="192" t="s">
        <v>203</v>
      </c>
      <c r="G137" s="245" t="s">
        <v>10</v>
      </c>
      <c r="H137" s="195" t="s">
        <v>729</v>
      </c>
      <c r="I137" s="219" t="str">
        <f t="shared" si="10"/>
        <v>50434101d</v>
      </c>
      <c r="J137" s="193" t="str">
        <f t="shared" si="11"/>
        <v>50434101026 03</v>
      </c>
      <c r="K137" s="5"/>
      <c r="L137" s="193" t="str">
        <f t="shared" si="12"/>
        <v>50434101026 03B</v>
      </c>
      <c r="M137" s="5" t="str">
        <f t="shared" si="13"/>
        <v>Slovenská kanoistikadBSidová Bianka</v>
      </c>
      <c r="N137" s="3" t="str">
        <f t="shared" si="14"/>
        <v>50434101dB</v>
      </c>
    </row>
    <row r="138" spans="1:14" x14ac:dyDescent="0.2">
      <c r="A138" s="229" t="s">
        <v>299</v>
      </c>
      <c r="B138" s="233" t="str">
        <f>VLOOKUP(A138,Adr!A:B,2,FALSE)</f>
        <v>Slovenská kanoistika</v>
      </c>
      <c r="C138" s="212" t="s">
        <v>1586</v>
      </c>
      <c r="D138" s="214">
        <v>56400</v>
      </c>
      <c r="E138" s="199">
        <v>0</v>
      </c>
      <c r="F138" s="192" t="s">
        <v>203</v>
      </c>
      <c r="G138" s="245" t="s">
        <v>10</v>
      </c>
      <c r="H138" s="195" t="s">
        <v>729</v>
      </c>
      <c r="I138" s="219" t="str">
        <f t="shared" si="10"/>
        <v>50434101d</v>
      </c>
      <c r="J138" s="193" t="str">
        <f t="shared" si="11"/>
        <v>50434101026 03</v>
      </c>
      <c r="K138" s="5"/>
      <c r="L138" s="193" t="str">
        <f t="shared" si="12"/>
        <v>50434101026 03B</v>
      </c>
      <c r="M138" s="5" t="str">
        <f t="shared" si="13"/>
        <v>Slovenská kanoistikadBSlafkovský Alexander</v>
      </c>
      <c r="N138" s="3" t="str">
        <f t="shared" si="14"/>
        <v>50434101dB</v>
      </c>
    </row>
    <row r="139" spans="1:14" x14ac:dyDescent="0.2">
      <c r="A139" s="229" t="s">
        <v>299</v>
      </c>
      <c r="B139" s="233" t="str">
        <f>VLOOKUP(A139,Adr!A:B,2,FALSE)</f>
        <v>Slovenská kanoistika</v>
      </c>
      <c r="C139" s="212" t="s">
        <v>1587</v>
      </c>
      <c r="D139" s="214">
        <v>12500</v>
      </c>
      <c r="E139" s="199">
        <v>0</v>
      </c>
      <c r="F139" s="192" t="s">
        <v>203</v>
      </c>
      <c r="G139" s="245" t="s">
        <v>10</v>
      </c>
      <c r="H139" s="195" t="s">
        <v>729</v>
      </c>
      <c r="I139" s="219" t="str">
        <f t="shared" si="10"/>
        <v>50434101d</v>
      </c>
      <c r="J139" s="193" t="str">
        <f t="shared" si="11"/>
        <v>50434101026 03</v>
      </c>
      <c r="K139" s="5"/>
      <c r="L139" s="193" t="str">
        <f t="shared" si="12"/>
        <v>50434101026 03B</v>
      </c>
      <c r="M139" s="5" t="str">
        <f t="shared" si="13"/>
        <v>Slovenská kanoistikadBStanko Filip</v>
      </c>
      <c r="N139" s="3" t="str">
        <f t="shared" si="14"/>
        <v>50434101dB</v>
      </c>
    </row>
    <row r="140" spans="1:14" x14ac:dyDescent="0.2">
      <c r="A140" s="229" t="s">
        <v>299</v>
      </c>
      <c r="B140" s="233" t="str">
        <f>VLOOKUP(A140,Adr!A:B,2,FALSE)</f>
        <v>Slovenská kanoistika</v>
      </c>
      <c r="C140" s="212" t="s">
        <v>1588</v>
      </c>
      <c r="D140" s="214">
        <v>15000</v>
      </c>
      <c r="E140" s="199">
        <v>0</v>
      </c>
      <c r="F140" s="192" t="s">
        <v>203</v>
      </c>
      <c r="G140" s="245" t="s">
        <v>10</v>
      </c>
      <c r="H140" s="195" t="s">
        <v>729</v>
      </c>
      <c r="I140" s="219" t="str">
        <f t="shared" si="10"/>
        <v>50434101d</v>
      </c>
      <c r="J140" s="193" t="str">
        <f t="shared" si="11"/>
        <v>50434101026 03</v>
      </c>
      <c r="K140" s="5"/>
      <c r="L140" s="193" t="str">
        <f t="shared" si="12"/>
        <v>50434101026 03B</v>
      </c>
      <c r="M140" s="5" t="str">
        <f t="shared" si="13"/>
        <v>Slovenská kanoistikadBStanovská Soňa</v>
      </c>
      <c r="N140" s="3" t="str">
        <f t="shared" si="14"/>
        <v>50434101dB</v>
      </c>
    </row>
    <row r="141" spans="1:14" x14ac:dyDescent="0.2">
      <c r="A141" s="229" t="s">
        <v>299</v>
      </c>
      <c r="B141" s="233" t="str">
        <f>VLOOKUP(A141,Adr!A:B,2,FALSE)</f>
        <v>Slovenská kanoistika</v>
      </c>
      <c r="C141" s="212" t="s">
        <v>1589</v>
      </c>
      <c r="D141" s="214">
        <v>9300</v>
      </c>
      <c r="E141" s="199">
        <v>0</v>
      </c>
      <c r="F141" s="192" t="s">
        <v>203</v>
      </c>
      <c r="G141" s="245" t="s">
        <v>10</v>
      </c>
      <c r="H141" s="195" t="s">
        <v>729</v>
      </c>
      <c r="I141" s="219" t="str">
        <f t="shared" si="10"/>
        <v>50434101d</v>
      </c>
      <c r="J141" s="193" t="str">
        <f t="shared" si="11"/>
        <v>50434101026 03</v>
      </c>
      <c r="K141" s="5"/>
      <c r="L141" s="193" t="str">
        <f t="shared" si="12"/>
        <v>50434101026 03B</v>
      </c>
      <c r="M141" s="5" t="str">
        <f t="shared" si="13"/>
        <v>Slovenská kanoistikadBStojkovič David</v>
      </c>
      <c r="N141" s="3" t="str">
        <f t="shared" si="14"/>
        <v>50434101dB</v>
      </c>
    </row>
    <row r="142" spans="1:14" x14ac:dyDescent="0.2">
      <c r="A142" s="229" t="s">
        <v>299</v>
      </c>
      <c r="B142" s="233" t="str">
        <f>VLOOKUP(A142,Adr!A:B,2,FALSE)</f>
        <v>Slovenská kanoistika</v>
      </c>
      <c r="C142" s="212" t="s">
        <v>1590</v>
      </c>
      <c r="D142" s="214">
        <v>10000</v>
      </c>
      <c r="E142" s="199">
        <v>0</v>
      </c>
      <c r="F142" s="192" t="s">
        <v>203</v>
      </c>
      <c r="G142" s="245" t="s">
        <v>10</v>
      </c>
      <c r="H142" s="195" t="s">
        <v>729</v>
      </c>
      <c r="I142" s="219" t="str">
        <f t="shared" si="10"/>
        <v>50434101d</v>
      </c>
      <c r="J142" s="193" t="str">
        <f t="shared" si="11"/>
        <v>50434101026 03</v>
      </c>
      <c r="K142" s="5"/>
      <c r="L142" s="193" t="str">
        <f t="shared" si="12"/>
        <v>50434101026 03B</v>
      </c>
      <c r="M142" s="5" t="str">
        <f t="shared" si="13"/>
        <v>Slovenská kanoistikadBStolárik Peter</v>
      </c>
      <c r="N142" s="3" t="str">
        <f t="shared" si="14"/>
        <v>50434101dB</v>
      </c>
    </row>
    <row r="143" spans="1:14" x14ac:dyDescent="0.2">
      <c r="A143" s="209" t="s">
        <v>299</v>
      </c>
      <c r="B143" s="233" t="str">
        <f>VLOOKUP(A143,Adr!A:B,2,FALSE)</f>
        <v>Slovenská kanoistika</v>
      </c>
      <c r="C143" s="212" t="s">
        <v>1591</v>
      </c>
      <c r="D143" s="214">
        <v>7500</v>
      </c>
      <c r="E143" s="199">
        <v>0</v>
      </c>
      <c r="F143" s="192" t="s">
        <v>203</v>
      </c>
      <c r="G143" s="198" t="s">
        <v>10</v>
      </c>
      <c r="H143" s="195" t="s">
        <v>729</v>
      </c>
      <c r="I143" s="219" t="str">
        <f t="shared" si="10"/>
        <v>50434101d</v>
      </c>
      <c r="J143" s="193" t="str">
        <f t="shared" si="11"/>
        <v>50434101026 03</v>
      </c>
      <c r="K143" s="5"/>
      <c r="L143" s="193" t="str">
        <f t="shared" si="12"/>
        <v>50434101026 03B</v>
      </c>
      <c r="M143" s="5" t="str">
        <f t="shared" si="13"/>
        <v>Slovenská kanoistikadBStrýček Eduard</v>
      </c>
      <c r="N143" s="3" t="str">
        <f t="shared" si="14"/>
        <v>50434101dB</v>
      </c>
    </row>
    <row r="144" spans="1:14" x14ac:dyDescent="0.2">
      <c r="A144" s="209" t="s">
        <v>299</v>
      </c>
      <c r="B144" s="233" t="str">
        <f>VLOOKUP(A144,Adr!A:B,2,FALSE)</f>
        <v>Slovenská kanoistika</v>
      </c>
      <c r="C144" s="212" t="s">
        <v>1592</v>
      </c>
      <c r="D144" s="214">
        <v>25000</v>
      </c>
      <c r="E144" s="199">
        <v>0</v>
      </c>
      <c r="F144" s="192" t="s">
        <v>203</v>
      </c>
      <c r="G144" s="198" t="s">
        <v>10</v>
      </c>
      <c r="H144" s="195" t="s">
        <v>729</v>
      </c>
      <c r="I144" s="219" t="str">
        <f t="shared" si="10"/>
        <v>50434101d</v>
      </c>
      <c r="J144" s="193" t="str">
        <f t="shared" si="11"/>
        <v>50434101026 03</v>
      </c>
      <c r="K144" s="5"/>
      <c r="L144" s="193" t="str">
        <f t="shared" si="12"/>
        <v>50434101026 03B</v>
      </c>
      <c r="M144" s="5" t="str">
        <f t="shared" si="13"/>
        <v>Slovenská kanoistikadBŠkáchová Monika</v>
      </c>
      <c r="N144" s="3" t="str">
        <f t="shared" si="14"/>
        <v>50434101dB</v>
      </c>
    </row>
    <row r="145" spans="1:14" x14ac:dyDescent="0.2">
      <c r="A145" s="209" t="s">
        <v>299</v>
      </c>
      <c r="B145" s="233" t="str">
        <f>VLOOKUP(A145,Adr!A:B,2,FALSE)</f>
        <v>Slovenská kanoistika</v>
      </c>
      <c r="C145" s="212" t="s">
        <v>1593</v>
      </c>
      <c r="D145" s="214">
        <v>12500</v>
      </c>
      <c r="E145" s="269">
        <v>0</v>
      </c>
      <c r="F145" s="192" t="s">
        <v>203</v>
      </c>
      <c r="G145" s="198" t="s">
        <v>10</v>
      </c>
      <c r="H145" s="195" t="s">
        <v>729</v>
      </c>
      <c r="I145" s="219" t="str">
        <f t="shared" si="10"/>
        <v>50434101d</v>
      </c>
      <c r="J145" s="193" t="str">
        <f t="shared" si="11"/>
        <v>50434101026 03</v>
      </c>
      <c r="K145" s="5"/>
      <c r="L145" s="193" t="str">
        <f t="shared" si="12"/>
        <v>50434101026 03B</v>
      </c>
      <c r="M145" s="5" t="str">
        <f t="shared" si="13"/>
        <v>Slovenská kanoistikadBŠtaffen Dávid</v>
      </c>
      <c r="N145" s="3" t="str">
        <f t="shared" si="14"/>
        <v>50434101dB</v>
      </c>
    </row>
    <row r="146" spans="1:14" x14ac:dyDescent="0.2">
      <c r="A146" s="209" t="s">
        <v>299</v>
      </c>
      <c r="B146" s="233" t="str">
        <f>VLOOKUP(A146,Adr!A:B,2,FALSE)</f>
        <v>Slovenská kanoistika</v>
      </c>
      <c r="C146" s="212" t="s">
        <v>1594</v>
      </c>
      <c r="D146" s="214">
        <v>9300</v>
      </c>
      <c r="E146" s="269">
        <v>0</v>
      </c>
      <c r="F146" s="192" t="s">
        <v>203</v>
      </c>
      <c r="G146" s="198" t="s">
        <v>10</v>
      </c>
      <c r="H146" s="195" t="s">
        <v>729</v>
      </c>
      <c r="I146" s="219" t="str">
        <f t="shared" si="10"/>
        <v>50434101d</v>
      </c>
      <c r="J146" s="193" t="str">
        <f t="shared" si="11"/>
        <v>50434101026 03</v>
      </c>
      <c r="K146" s="5"/>
      <c r="L146" s="193" t="str">
        <f t="shared" si="12"/>
        <v>50434101026 03B</v>
      </c>
      <c r="M146" s="5" t="str">
        <f t="shared" si="13"/>
        <v>Slovenská kanoistikadBŠvecová Romana</v>
      </c>
      <c r="N146" s="3" t="str">
        <f t="shared" si="14"/>
        <v>50434101dB</v>
      </c>
    </row>
    <row r="147" spans="1:14" x14ac:dyDescent="0.2">
      <c r="A147" s="209" t="s">
        <v>299</v>
      </c>
      <c r="B147" s="233" t="str">
        <f>VLOOKUP(A147,Adr!A:B,2,FALSE)</f>
        <v>Slovenská kanoistika</v>
      </c>
      <c r="C147" s="212" t="s">
        <v>1595</v>
      </c>
      <c r="D147" s="214">
        <v>9300</v>
      </c>
      <c r="E147" s="269">
        <v>0</v>
      </c>
      <c r="F147" s="192" t="s">
        <v>203</v>
      </c>
      <c r="G147" s="195" t="s">
        <v>10</v>
      </c>
      <c r="H147" s="195" t="s">
        <v>729</v>
      </c>
      <c r="I147" s="219" t="str">
        <f t="shared" si="10"/>
        <v>50434101d</v>
      </c>
      <c r="J147" s="193" t="str">
        <f t="shared" si="11"/>
        <v>50434101026 03</v>
      </c>
      <c r="K147" s="5"/>
      <c r="L147" s="193" t="str">
        <f t="shared" si="12"/>
        <v>50434101026 03B</v>
      </c>
      <c r="M147" s="5" t="str">
        <f t="shared" si="13"/>
        <v>Slovenská kanoistikadBToth Ludovit</v>
      </c>
      <c r="N147" s="3" t="str">
        <f t="shared" si="14"/>
        <v>50434101dB</v>
      </c>
    </row>
    <row r="148" spans="1:14" x14ac:dyDescent="0.2">
      <c r="A148" s="209" t="s">
        <v>299</v>
      </c>
      <c r="B148" s="233" t="str">
        <f>VLOOKUP(A148,Adr!A:B,2,FALSE)</f>
        <v>Slovenská kanoistika</v>
      </c>
      <c r="C148" s="212" t="s">
        <v>1596</v>
      </c>
      <c r="D148" s="214">
        <v>9300</v>
      </c>
      <c r="E148" s="269">
        <v>0</v>
      </c>
      <c r="F148" s="192" t="s">
        <v>203</v>
      </c>
      <c r="G148" s="198" t="s">
        <v>10</v>
      </c>
      <c r="H148" s="195" t="s">
        <v>729</v>
      </c>
      <c r="I148" s="219" t="str">
        <f t="shared" si="10"/>
        <v>50434101d</v>
      </c>
      <c r="J148" s="193" t="str">
        <f t="shared" si="11"/>
        <v>50434101026 03</v>
      </c>
      <c r="K148" s="5"/>
      <c r="L148" s="193" t="str">
        <f t="shared" si="12"/>
        <v>50434101026 03B</v>
      </c>
      <c r="M148" s="5" t="str">
        <f t="shared" si="13"/>
        <v>Slovenská kanoistikadBVargha Boris</v>
      </c>
      <c r="N148" s="3" t="str">
        <f t="shared" si="14"/>
        <v>50434101dB</v>
      </c>
    </row>
    <row r="149" spans="1:14" x14ac:dyDescent="0.2">
      <c r="A149" s="209" t="s">
        <v>299</v>
      </c>
      <c r="B149" s="233" t="str">
        <f>VLOOKUP(A149,Adr!A:B,2,FALSE)</f>
        <v>Slovenská kanoistika</v>
      </c>
      <c r="C149" s="212" t="s">
        <v>1597</v>
      </c>
      <c r="D149" s="214">
        <v>56300</v>
      </c>
      <c r="E149" s="269">
        <v>0</v>
      </c>
      <c r="F149" s="192" t="s">
        <v>203</v>
      </c>
      <c r="G149" s="198" t="s">
        <v>10</v>
      </c>
      <c r="H149" s="195" t="s">
        <v>729</v>
      </c>
      <c r="I149" s="219" t="str">
        <f t="shared" si="10"/>
        <v>50434101d</v>
      </c>
      <c r="J149" s="193" t="str">
        <f t="shared" si="11"/>
        <v>50434101026 03</v>
      </c>
      <c r="K149" s="5"/>
      <c r="L149" s="193" t="str">
        <f t="shared" si="12"/>
        <v>50434101026 03B</v>
      </c>
      <c r="M149" s="5" t="str">
        <f t="shared" si="13"/>
        <v>Slovenská kanoistikadBVlček Erik</v>
      </c>
      <c r="N149" s="3" t="str">
        <f t="shared" si="14"/>
        <v>50434101dB</v>
      </c>
    </row>
    <row r="150" spans="1:14" x14ac:dyDescent="0.2">
      <c r="A150" s="209" t="s">
        <v>299</v>
      </c>
      <c r="B150" s="233" t="str">
        <f>VLOOKUP(A150,Adr!A:B,2,FALSE)</f>
        <v>Slovenská kanoistika</v>
      </c>
      <c r="C150" s="212" t="s">
        <v>1890</v>
      </c>
      <c r="D150" s="214">
        <v>3700</v>
      </c>
      <c r="E150" s="269">
        <v>0</v>
      </c>
      <c r="F150" s="192" t="s">
        <v>203</v>
      </c>
      <c r="G150" s="198" t="s">
        <v>10</v>
      </c>
      <c r="H150" s="195" t="s">
        <v>730</v>
      </c>
      <c r="I150" s="219" t="str">
        <f t="shared" si="10"/>
        <v>50434101d</v>
      </c>
      <c r="J150" s="193" t="str">
        <f t="shared" si="11"/>
        <v>50434101026 03</v>
      </c>
      <c r="K150" s="5"/>
      <c r="L150" s="193" t="str">
        <f t="shared" si="12"/>
        <v>50434101026 03K</v>
      </c>
      <c r="M150" s="5" t="str">
        <f t="shared" si="13"/>
        <v>Slovenská kanoistikadKVlček Erik - kapitálové výdavky</v>
      </c>
      <c r="N150" s="3" t="str">
        <f t="shared" si="14"/>
        <v>50434101dK</v>
      </c>
    </row>
    <row r="151" spans="1:14" x14ac:dyDescent="0.2">
      <c r="A151" s="229" t="s">
        <v>299</v>
      </c>
      <c r="B151" s="233" t="str">
        <f>VLOOKUP(A151,Adr!A:B,2,FALSE)</f>
        <v>Slovenská kanoistika</v>
      </c>
      <c r="C151" s="212" t="s">
        <v>1598</v>
      </c>
      <c r="D151" s="214">
        <v>44100</v>
      </c>
      <c r="E151" s="199">
        <v>0</v>
      </c>
      <c r="F151" s="209" t="s">
        <v>203</v>
      </c>
      <c r="G151" s="195" t="s">
        <v>10</v>
      </c>
      <c r="H151" s="195" t="s">
        <v>729</v>
      </c>
      <c r="I151" s="219" t="str">
        <f t="shared" si="10"/>
        <v>50434101d</v>
      </c>
      <c r="J151" s="193" t="str">
        <f t="shared" si="11"/>
        <v>50434101026 03</v>
      </c>
      <c r="K151" s="5"/>
      <c r="L151" s="193" t="str">
        <f t="shared" si="12"/>
        <v>50434101026 03B</v>
      </c>
      <c r="M151" s="5" t="str">
        <f t="shared" si="13"/>
        <v>Slovenská kanoistikadBZalka Csaba</v>
      </c>
      <c r="N151" s="3" t="str">
        <f t="shared" si="14"/>
        <v>50434101dB</v>
      </c>
    </row>
    <row r="152" spans="1:14" x14ac:dyDescent="0.2">
      <c r="A152" s="192" t="s">
        <v>299</v>
      </c>
      <c r="B152" s="233" t="str">
        <f>VLOOKUP(A152,Adr!A:B,2,FALSE)</f>
        <v>Slovenská kanoistika</v>
      </c>
      <c r="C152" s="223" t="s">
        <v>1599</v>
      </c>
      <c r="D152" s="213">
        <v>9300</v>
      </c>
      <c r="E152" s="199">
        <v>0</v>
      </c>
      <c r="F152" s="192" t="s">
        <v>203</v>
      </c>
      <c r="G152" s="195" t="s">
        <v>10</v>
      </c>
      <c r="H152" s="195" t="s">
        <v>729</v>
      </c>
      <c r="I152" s="219" t="str">
        <f t="shared" si="10"/>
        <v>50434101d</v>
      </c>
      <c r="J152" s="193" t="str">
        <f t="shared" si="11"/>
        <v>50434101026 03</v>
      </c>
      <c r="K152" s="5"/>
      <c r="L152" s="193" t="str">
        <f t="shared" si="12"/>
        <v>50434101026 03B</v>
      </c>
      <c r="M152" s="5" t="str">
        <f t="shared" si="13"/>
        <v>Slovenská kanoistikadBZrutta Michal</v>
      </c>
      <c r="N152" s="3" t="str">
        <f t="shared" si="14"/>
        <v>50434101dB</v>
      </c>
    </row>
    <row r="153" spans="1:14" x14ac:dyDescent="0.2">
      <c r="A153" s="192" t="s">
        <v>299</v>
      </c>
      <c r="B153" s="233" t="str">
        <f>VLOOKUP(A153,Adr!A:B,2,FALSE)</f>
        <v>Slovenská kanoistika</v>
      </c>
      <c r="C153" s="212" t="s">
        <v>1513</v>
      </c>
      <c r="D153" s="214">
        <v>75000</v>
      </c>
      <c r="E153" s="199">
        <v>0</v>
      </c>
      <c r="F153" s="192" t="s">
        <v>204</v>
      </c>
      <c r="G153" s="245" t="s">
        <v>10</v>
      </c>
      <c r="H153" s="195" t="s">
        <v>729</v>
      </c>
      <c r="I153" s="219" t="str">
        <f t="shared" si="10"/>
        <v>50434101e</v>
      </c>
      <c r="J153" s="193" t="str">
        <f t="shared" si="11"/>
        <v>50434101026 03</v>
      </c>
      <c r="K153" s="5"/>
      <c r="L153" s="193" t="str">
        <f t="shared" si="12"/>
        <v>50434101026 03B</v>
      </c>
      <c r="M153" s="5" t="str">
        <f t="shared" si="13"/>
        <v>Slovenská kanoistikaeBMajstrovstvá Európy vo vodnom slalome a kajak crosse U23 a juniorov</v>
      </c>
      <c r="N153" s="3" t="str">
        <f t="shared" si="14"/>
        <v>50434101eB</v>
      </c>
    </row>
    <row r="154" spans="1:14" x14ac:dyDescent="0.2">
      <c r="A154" s="225" t="s">
        <v>299</v>
      </c>
      <c r="B154" s="233" t="str">
        <f>VLOOKUP(A154,Adr!A:B,2,FALSE)</f>
        <v>Slovenská kanoistika</v>
      </c>
      <c r="C154" s="195" t="s">
        <v>1809</v>
      </c>
      <c r="D154" s="198">
        <v>925</v>
      </c>
      <c r="E154" s="199">
        <v>0</v>
      </c>
      <c r="F154" s="192" t="s">
        <v>205</v>
      </c>
      <c r="G154" s="245" t="s">
        <v>10</v>
      </c>
      <c r="H154" s="195" t="s">
        <v>729</v>
      </c>
      <c r="I154" s="219" t="str">
        <f t="shared" si="10"/>
        <v>50434101f</v>
      </c>
      <c r="J154" s="193" t="str">
        <f t="shared" si="11"/>
        <v>50434101026 03</v>
      </c>
      <c r="K154" s="5"/>
      <c r="L154" s="193" t="str">
        <f t="shared" si="12"/>
        <v>50434101026 03B</v>
      </c>
      <c r="M154" s="5" t="str">
        <f t="shared" si="13"/>
        <v>Slovenská kanoistikafBodmena trénerovi Eugen Honti</v>
      </c>
      <c r="N154" s="3" t="str">
        <f t="shared" si="14"/>
        <v>50434101fB</v>
      </c>
    </row>
    <row r="155" spans="1:14" x14ac:dyDescent="0.2">
      <c r="A155" s="192" t="s">
        <v>299</v>
      </c>
      <c r="B155" s="233" t="str">
        <f>VLOOKUP(A155,Adr!A:B,2,FALSE)</f>
        <v>Slovenská kanoistika</v>
      </c>
      <c r="C155" s="223" t="s">
        <v>1814</v>
      </c>
      <c r="D155" s="213">
        <v>462</v>
      </c>
      <c r="E155" s="199">
        <v>0</v>
      </c>
      <c r="F155" s="192" t="s">
        <v>205</v>
      </c>
      <c r="G155" s="195" t="s">
        <v>10</v>
      </c>
      <c r="H155" s="195" t="s">
        <v>729</v>
      </c>
      <c r="I155" s="219" t="str">
        <f t="shared" si="10"/>
        <v>50434101f</v>
      </c>
      <c r="J155" s="193" t="str">
        <f t="shared" si="11"/>
        <v>50434101026 03</v>
      </c>
      <c r="K155" s="5"/>
      <c r="L155" s="193" t="str">
        <f t="shared" si="12"/>
        <v>50434101026 03B</v>
      </c>
      <c r="M155" s="5" t="str">
        <f t="shared" si="13"/>
        <v>Slovenská kanoistikafBodmena trénerovi Ján Šajbidor</v>
      </c>
      <c r="N155" s="3" t="str">
        <f t="shared" si="14"/>
        <v>50434101fB</v>
      </c>
    </row>
    <row r="156" spans="1:14" x14ac:dyDescent="0.2">
      <c r="A156" s="192" t="s">
        <v>299</v>
      </c>
      <c r="B156" s="233" t="str">
        <f>VLOOKUP(A156,Adr!A:B,2,FALSE)</f>
        <v>Slovenská kanoistika</v>
      </c>
      <c r="C156" s="223" t="s">
        <v>1812</v>
      </c>
      <c r="D156" s="213">
        <v>308</v>
      </c>
      <c r="E156" s="199">
        <v>0</v>
      </c>
      <c r="F156" s="192" t="s">
        <v>205</v>
      </c>
      <c r="G156" s="195" t="s">
        <v>10</v>
      </c>
      <c r="H156" s="195" t="s">
        <v>729</v>
      </c>
      <c r="I156" s="219" t="str">
        <f t="shared" si="10"/>
        <v>50434101f</v>
      </c>
      <c r="J156" s="193" t="str">
        <f t="shared" si="11"/>
        <v>50434101026 03</v>
      </c>
      <c r="K156" s="5"/>
      <c r="L156" s="193" t="str">
        <f t="shared" si="12"/>
        <v>50434101026 03B</v>
      </c>
      <c r="M156" s="5" t="str">
        <f t="shared" si="13"/>
        <v>Slovenská kanoistikafBodmena trénerovi Jozef Martikán</v>
      </c>
      <c r="N156" s="3" t="str">
        <f t="shared" si="14"/>
        <v>50434101fB</v>
      </c>
    </row>
    <row r="157" spans="1:14" x14ac:dyDescent="0.2">
      <c r="A157" s="192" t="s">
        <v>299</v>
      </c>
      <c r="B157" s="233" t="str">
        <f>VLOOKUP(A157,Adr!A:B,2,FALSE)</f>
        <v>Slovenská kanoistika</v>
      </c>
      <c r="C157" s="223" t="s">
        <v>1817</v>
      </c>
      <c r="D157" s="213">
        <v>925</v>
      </c>
      <c r="E157" s="199">
        <v>0</v>
      </c>
      <c r="F157" s="192" t="s">
        <v>205</v>
      </c>
      <c r="G157" s="195" t="s">
        <v>10</v>
      </c>
      <c r="H157" s="195" t="s">
        <v>729</v>
      </c>
      <c r="I157" s="219" t="str">
        <f t="shared" si="10"/>
        <v>50434101f</v>
      </c>
      <c r="J157" s="193" t="str">
        <f t="shared" si="11"/>
        <v>50434101026 03</v>
      </c>
      <c r="K157" s="5"/>
      <c r="L157" s="193" t="str">
        <f t="shared" si="12"/>
        <v>50434101026 03B</v>
      </c>
      <c r="M157" s="5" t="str">
        <f t="shared" si="13"/>
        <v>Slovenská kanoistikafBodmena trénerovi Juraj Ontko</v>
      </c>
      <c r="N157" s="3" t="str">
        <f t="shared" si="14"/>
        <v>50434101fB</v>
      </c>
    </row>
    <row r="158" spans="1:14" x14ac:dyDescent="0.2">
      <c r="A158" s="229" t="s">
        <v>299</v>
      </c>
      <c r="B158" s="233" t="str">
        <f>VLOOKUP(A158,Adr!A:B,2,FALSE)</f>
        <v>Slovenská kanoistika</v>
      </c>
      <c r="C158" s="195" t="s">
        <v>1810</v>
      </c>
      <c r="D158" s="198">
        <v>462</v>
      </c>
      <c r="E158" s="199">
        <v>0</v>
      </c>
      <c r="F158" s="192" t="s">
        <v>205</v>
      </c>
      <c r="G158" s="245" t="s">
        <v>10</v>
      </c>
      <c r="H158" s="195" t="s">
        <v>729</v>
      </c>
      <c r="I158" s="219" t="str">
        <f t="shared" si="10"/>
        <v>50434101f</v>
      </c>
      <c r="J158" s="193" t="str">
        <f t="shared" si="11"/>
        <v>50434101026 03</v>
      </c>
      <c r="K158" s="5"/>
      <c r="L158" s="193" t="str">
        <f t="shared" si="12"/>
        <v>50434101026 03B</v>
      </c>
      <c r="M158" s="5" t="str">
        <f t="shared" si="13"/>
        <v>Slovenská kanoistikafBodmena trénerovi Juraj Tarr</v>
      </c>
      <c r="N158" s="3" t="str">
        <f t="shared" si="14"/>
        <v>50434101fB</v>
      </c>
    </row>
    <row r="159" spans="1:14" x14ac:dyDescent="0.2">
      <c r="A159" s="225" t="s">
        <v>299</v>
      </c>
      <c r="B159" s="233" t="str">
        <f>VLOOKUP(A159,Adr!A:B,2,FALSE)</f>
        <v>Slovenská kanoistika</v>
      </c>
      <c r="C159" s="195" t="s">
        <v>1819</v>
      </c>
      <c r="D159" s="198">
        <v>206</v>
      </c>
      <c r="E159" s="199">
        <v>0</v>
      </c>
      <c r="F159" s="192" t="s">
        <v>205</v>
      </c>
      <c r="G159" s="245" t="s">
        <v>10</v>
      </c>
      <c r="H159" s="195" t="s">
        <v>729</v>
      </c>
      <c r="I159" s="219" t="str">
        <f t="shared" si="10"/>
        <v>50434101f</v>
      </c>
      <c r="J159" s="193" t="str">
        <f t="shared" si="11"/>
        <v>50434101026 03</v>
      </c>
      <c r="K159" s="5"/>
      <c r="L159" s="193" t="str">
        <f t="shared" si="12"/>
        <v>50434101026 03B</v>
      </c>
      <c r="M159" s="5" t="str">
        <f t="shared" si="13"/>
        <v>Slovenská kanoistikafBodmena trénerovi Martin Stanovský</v>
      </c>
      <c r="N159" s="3" t="str">
        <f t="shared" si="14"/>
        <v>50434101fB</v>
      </c>
    </row>
    <row r="160" spans="1:14" x14ac:dyDescent="0.2">
      <c r="A160" s="225" t="s">
        <v>299</v>
      </c>
      <c r="B160" s="233" t="str">
        <f>VLOOKUP(A160,Adr!A:B,2,FALSE)</f>
        <v>Slovenská kanoistika</v>
      </c>
      <c r="C160" s="195" t="s">
        <v>1811</v>
      </c>
      <c r="D160" s="198">
        <v>617</v>
      </c>
      <c r="E160" s="199">
        <v>0</v>
      </c>
      <c r="F160" s="192" t="s">
        <v>205</v>
      </c>
      <c r="G160" s="245" t="s">
        <v>10</v>
      </c>
      <c r="H160" s="195" t="s">
        <v>729</v>
      </c>
      <c r="I160" s="219" t="str">
        <f t="shared" si="10"/>
        <v>50434101f</v>
      </c>
      <c r="J160" s="193" t="str">
        <f t="shared" si="11"/>
        <v>50434101026 03</v>
      </c>
      <c r="K160" s="5"/>
      <c r="L160" s="193" t="str">
        <f t="shared" si="12"/>
        <v>50434101026 03B</v>
      </c>
      <c r="M160" s="5" t="str">
        <f t="shared" si="13"/>
        <v>Slovenská kanoistikafBodmena trénerovi Patrik Gajarský</v>
      </c>
      <c r="N160" s="3" t="str">
        <f t="shared" si="14"/>
        <v>50434101fB</v>
      </c>
    </row>
    <row r="161" spans="1:14" x14ac:dyDescent="0.2">
      <c r="A161" s="225" t="s">
        <v>299</v>
      </c>
      <c r="B161" s="233" t="str">
        <f>VLOOKUP(A161,Adr!A:B,2,FALSE)</f>
        <v>Slovenská kanoistika</v>
      </c>
      <c r="C161" s="195" t="s">
        <v>1820</v>
      </c>
      <c r="D161" s="198">
        <v>206</v>
      </c>
      <c r="E161" s="199">
        <v>0</v>
      </c>
      <c r="F161" s="192" t="s">
        <v>205</v>
      </c>
      <c r="G161" s="245" t="s">
        <v>10</v>
      </c>
      <c r="H161" s="195" t="s">
        <v>729</v>
      </c>
      <c r="I161" s="219" t="str">
        <f t="shared" si="10"/>
        <v>50434101f</v>
      </c>
      <c r="J161" s="193" t="str">
        <f t="shared" si="11"/>
        <v>50434101026 03</v>
      </c>
      <c r="K161" s="5"/>
      <c r="L161" s="193" t="str">
        <f t="shared" si="12"/>
        <v>50434101026 03B</v>
      </c>
      <c r="M161" s="5" t="str">
        <f t="shared" si="13"/>
        <v>Slovenská kanoistikafBodmena trénerovi Pavol Ostrovský</v>
      </c>
      <c r="N161" s="3" t="str">
        <f t="shared" si="14"/>
        <v>50434101fB</v>
      </c>
    </row>
    <row r="162" spans="1:14" x14ac:dyDescent="0.2">
      <c r="A162" s="225" t="s">
        <v>299</v>
      </c>
      <c r="B162" s="233" t="str">
        <f>VLOOKUP(A162,Adr!A:B,2,FALSE)</f>
        <v>Slovenská kanoistika</v>
      </c>
      <c r="C162" s="195" t="s">
        <v>1815</v>
      </c>
      <c r="D162" s="198">
        <v>411</v>
      </c>
      <c r="E162" s="199">
        <v>0</v>
      </c>
      <c r="F162" s="192" t="s">
        <v>205</v>
      </c>
      <c r="G162" s="245" t="s">
        <v>10</v>
      </c>
      <c r="H162" s="195" t="s">
        <v>729</v>
      </c>
      <c r="I162" s="219" t="str">
        <f t="shared" si="10"/>
        <v>50434101f</v>
      </c>
      <c r="J162" s="193" t="str">
        <f t="shared" si="11"/>
        <v>50434101026 03</v>
      </c>
      <c r="K162" s="5"/>
      <c r="L162" s="193" t="str">
        <f t="shared" si="12"/>
        <v>50434101026 03B</v>
      </c>
      <c r="M162" s="5" t="str">
        <f t="shared" si="13"/>
        <v>Slovenská kanoistikafBodmena trénerovi Peter Mráz</v>
      </c>
      <c r="N162" s="3" t="str">
        <f t="shared" si="14"/>
        <v>50434101fB</v>
      </c>
    </row>
    <row r="163" spans="1:14" x14ac:dyDescent="0.2">
      <c r="A163" s="192" t="s">
        <v>299</v>
      </c>
      <c r="B163" s="233" t="str">
        <f>VLOOKUP(A163,Adr!A:B,2,FALSE)</f>
        <v>Slovenská kanoistika</v>
      </c>
      <c r="C163" s="223" t="s">
        <v>1818</v>
      </c>
      <c r="D163" s="213">
        <v>1233</v>
      </c>
      <c r="E163" s="199">
        <v>0</v>
      </c>
      <c r="F163" s="192" t="s">
        <v>205</v>
      </c>
      <c r="G163" s="195" t="s">
        <v>10</v>
      </c>
      <c r="H163" s="195" t="s">
        <v>729</v>
      </c>
      <c r="I163" s="219" t="str">
        <f t="shared" si="10"/>
        <v>50434101f</v>
      </c>
      <c r="J163" s="193" t="str">
        <f t="shared" si="11"/>
        <v>50434101026 03</v>
      </c>
      <c r="K163" s="5"/>
      <c r="L163" s="193" t="str">
        <f t="shared" si="12"/>
        <v>50434101026 03B</v>
      </c>
      <c r="M163" s="5" t="str">
        <f t="shared" si="13"/>
        <v>Slovenská kanoistikafBodmena trénerovi Peter Murcko</v>
      </c>
      <c r="N163" s="3" t="str">
        <f t="shared" si="14"/>
        <v>50434101fB</v>
      </c>
    </row>
    <row r="164" spans="1:14" x14ac:dyDescent="0.2">
      <c r="A164" s="229" t="s">
        <v>299</v>
      </c>
      <c r="B164" s="233" t="str">
        <f>VLOOKUP(A164,Adr!A:B,2,FALSE)</f>
        <v>Slovenská kanoistika</v>
      </c>
      <c r="C164" s="195" t="s">
        <v>1813</v>
      </c>
      <c r="D164" s="198">
        <v>308</v>
      </c>
      <c r="E164" s="199">
        <v>0</v>
      </c>
      <c r="F164" s="192" t="s">
        <v>205</v>
      </c>
      <c r="G164" s="245" t="s">
        <v>10</v>
      </c>
      <c r="H164" s="195" t="s">
        <v>729</v>
      </c>
      <c r="I164" s="219" t="str">
        <f t="shared" si="10"/>
        <v>50434101f</v>
      </c>
      <c r="J164" s="193" t="str">
        <f t="shared" si="11"/>
        <v>50434101026 03</v>
      </c>
      <c r="K164" s="5"/>
      <c r="L164" s="193" t="str">
        <f t="shared" si="12"/>
        <v>50434101026 03B</v>
      </c>
      <c r="M164" s="5" t="str">
        <f t="shared" si="13"/>
        <v>Slovenská kanoistikafBodmena trénerovi Radoslav Štaffen</v>
      </c>
      <c r="N164" s="3" t="str">
        <f t="shared" si="14"/>
        <v>50434101fB</v>
      </c>
    </row>
    <row r="165" spans="1:14" x14ac:dyDescent="0.2">
      <c r="A165" s="225" t="s">
        <v>299</v>
      </c>
      <c r="B165" s="233" t="str">
        <f>VLOOKUP(A165,Adr!A:B,2,FALSE)</f>
        <v>Slovenská kanoistika</v>
      </c>
      <c r="C165" s="195" t="s">
        <v>1816</v>
      </c>
      <c r="D165" s="198">
        <v>411</v>
      </c>
      <c r="E165" s="199">
        <v>0</v>
      </c>
      <c r="F165" s="192" t="s">
        <v>205</v>
      </c>
      <c r="G165" s="245" t="s">
        <v>10</v>
      </c>
      <c r="H165" s="195" t="s">
        <v>729</v>
      </c>
      <c r="I165" s="219" t="str">
        <f t="shared" si="10"/>
        <v>50434101f</v>
      </c>
      <c r="J165" s="193" t="str">
        <f t="shared" si="11"/>
        <v>50434101026 03</v>
      </c>
      <c r="K165" s="5"/>
      <c r="L165" s="193" t="str">
        <f t="shared" si="12"/>
        <v>50434101026 03B</v>
      </c>
      <c r="M165" s="5" t="str">
        <f t="shared" si="13"/>
        <v>Slovenská kanoistikafBodmena trénerovi Vladimír Chrapčiak</v>
      </c>
      <c r="N165" s="3" t="str">
        <f t="shared" si="14"/>
        <v>50434101fB</v>
      </c>
    </row>
    <row r="166" spans="1:14" x14ac:dyDescent="0.2">
      <c r="A166" s="229" t="s">
        <v>299</v>
      </c>
      <c r="B166" s="233" t="str">
        <f>VLOOKUP(A166,Adr!A:B,2,FALSE)</f>
        <v>Slovenská kanoistika</v>
      </c>
      <c r="C166" s="212" t="s">
        <v>1797</v>
      </c>
      <c r="D166" s="214">
        <v>1341321</v>
      </c>
      <c r="E166" s="199">
        <v>0</v>
      </c>
      <c r="F166" s="192" t="s">
        <v>205</v>
      </c>
      <c r="G166" s="245" t="s">
        <v>10</v>
      </c>
      <c r="H166" s="195" t="s">
        <v>729</v>
      </c>
      <c r="I166" s="219" t="str">
        <f t="shared" si="10"/>
        <v>50434101f</v>
      </c>
      <c r="J166" s="193" t="str">
        <f t="shared" si="11"/>
        <v>50434101026 03</v>
      </c>
      <c r="K166" s="5"/>
      <c r="L166" s="193" t="str">
        <f t="shared" si="12"/>
        <v>50434101026 03B</v>
      </c>
      <c r="M166" s="5" t="str">
        <f t="shared" si="13"/>
        <v>Slovenská kanoistikafBPlnenie úloh verejného záujmu v športe - podpora a rozvoj športu mládeže v kanoistike</v>
      </c>
      <c r="N166" s="3" t="str">
        <f t="shared" si="14"/>
        <v>50434101fB</v>
      </c>
    </row>
    <row r="167" spans="1:14" x14ac:dyDescent="0.2">
      <c r="A167" s="229" t="s">
        <v>978</v>
      </c>
      <c r="B167" s="233" t="str">
        <f>VLOOKUP(A167,Adr!A:B,2,FALSE)</f>
        <v>Slovenská Lakrosová Federácia</v>
      </c>
      <c r="C167" s="217" t="s">
        <v>938</v>
      </c>
      <c r="D167" s="198">
        <v>31951</v>
      </c>
      <c r="E167" s="199">
        <v>0</v>
      </c>
      <c r="F167" s="192" t="s">
        <v>200</v>
      </c>
      <c r="G167" s="245" t="s">
        <v>6</v>
      </c>
      <c r="H167" s="195" t="s">
        <v>729</v>
      </c>
      <c r="I167" s="219" t="str">
        <f t="shared" si="10"/>
        <v>30853427a</v>
      </c>
      <c r="J167" s="193" t="str">
        <f t="shared" si="11"/>
        <v>30853427026 02</v>
      </c>
      <c r="K167" s="5" t="s">
        <v>170</v>
      </c>
      <c r="L167" s="193" t="str">
        <f t="shared" si="12"/>
        <v>30853427026 02B</v>
      </c>
      <c r="M167" s="5" t="str">
        <f t="shared" si="13"/>
        <v>Slovenská Lakrosová FederáciaaBlakros - bežné transfery</v>
      </c>
      <c r="N167" s="3" t="str">
        <f t="shared" si="14"/>
        <v>30853427aB</v>
      </c>
    </row>
    <row r="168" spans="1:14" x14ac:dyDescent="0.2">
      <c r="A168" s="192" t="s">
        <v>1430</v>
      </c>
      <c r="B168" s="233" t="str">
        <f>VLOOKUP(A168,Adr!A:B,2,FALSE)</f>
        <v>Slovenská lukostrelecká asociácia 3D</v>
      </c>
      <c r="C168" s="212" t="s">
        <v>859</v>
      </c>
      <c r="D168" s="214">
        <v>28000</v>
      </c>
      <c r="E168" s="199">
        <v>0</v>
      </c>
      <c r="F168" s="192" t="s">
        <v>206</v>
      </c>
      <c r="G168" s="198" t="s">
        <v>10</v>
      </c>
      <c r="H168" s="195" t="s">
        <v>729</v>
      </c>
      <c r="I168" s="219" t="str">
        <f t="shared" si="10"/>
        <v>36075809g</v>
      </c>
      <c r="J168" s="193" t="str">
        <f t="shared" si="11"/>
        <v>36075809026 03</v>
      </c>
      <c r="K168" s="5"/>
      <c r="L168" s="193" t="str">
        <f t="shared" si="12"/>
        <v>36075809026 03B</v>
      </c>
      <c r="M168" s="5" t="str">
        <f t="shared" si="13"/>
        <v>Slovenská lukostrelecká asociácia 3DgBrozvoj športov, ktoré nie sú uznanými podľa zákona č. 440/2015 Z. z.</v>
      </c>
      <c r="N168" s="3" t="str">
        <f t="shared" si="14"/>
        <v>36075809gB</v>
      </c>
    </row>
    <row r="169" spans="1:14" x14ac:dyDescent="0.2">
      <c r="A169" s="192" t="s">
        <v>979</v>
      </c>
      <c r="B169" s="233" t="str">
        <f>VLOOKUP(A169,Adr!A:B,2,FALSE)</f>
        <v>Slovenská motocyklová federácia</v>
      </c>
      <c r="C169" s="195" t="s">
        <v>802</v>
      </c>
      <c r="D169" s="198">
        <v>159411</v>
      </c>
      <c r="E169" s="199">
        <v>0</v>
      </c>
      <c r="F169" s="209" t="s">
        <v>200</v>
      </c>
      <c r="G169" s="195" t="s">
        <v>6</v>
      </c>
      <c r="H169" s="195" t="s">
        <v>729</v>
      </c>
      <c r="I169" s="219" t="str">
        <f t="shared" si="10"/>
        <v>30813883a</v>
      </c>
      <c r="J169" s="193" t="str">
        <f t="shared" si="11"/>
        <v>30813883026 02</v>
      </c>
      <c r="K169" s="5" t="s">
        <v>46</v>
      </c>
      <c r="L169" s="193" t="str">
        <f t="shared" si="12"/>
        <v>30813883026 02B</v>
      </c>
      <c r="M169" s="5" t="str">
        <f t="shared" si="13"/>
        <v>Slovenská motocyklová federáciaaBmotocyklový šport - bežné transfery</v>
      </c>
      <c r="N169" s="3" t="str">
        <f t="shared" si="14"/>
        <v>30813883aB</v>
      </c>
    </row>
    <row r="170" spans="1:14" x14ac:dyDescent="0.2">
      <c r="A170" s="209" t="s">
        <v>979</v>
      </c>
      <c r="B170" s="233" t="str">
        <f>VLOOKUP(A170,Adr!A:B,2,FALSE)</f>
        <v>Slovenská motocyklová federácia</v>
      </c>
      <c r="C170" s="212" t="s">
        <v>1600</v>
      </c>
      <c r="D170" s="214">
        <v>5000</v>
      </c>
      <c r="E170" s="269">
        <v>0</v>
      </c>
      <c r="F170" s="192" t="s">
        <v>203</v>
      </c>
      <c r="G170" s="195" t="s">
        <v>10</v>
      </c>
      <c r="H170" s="195" t="s">
        <v>729</v>
      </c>
      <c r="I170" s="219" t="str">
        <f t="shared" si="10"/>
        <v>30813883d</v>
      </c>
      <c r="J170" s="193" t="str">
        <f t="shared" si="11"/>
        <v>30813883026 03</v>
      </c>
      <c r="K170" s="5"/>
      <c r="L170" s="193" t="str">
        <f t="shared" si="12"/>
        <v>30813883026 03B</v>
      </c>
      <c r="M170" s="5" t="str">
        <f t="shared" si="13"/>
        <v>Slovenská motocyklová federáciadBKohút Tomáš</v>
      </c>
      <c r="N170" s="3" t="str">
        <f t="shared" si="14"/>
        <v>30813883dB</v>
      </c>
    </row>
    <row r="171" spans="1:14" x14ac:dyDescent="0.2">
      <c r="A171" s="229" t="s">
        <v>979</v>
      </c>
      <c r="B171" s="233" t="str">
        <f>VLOOKUP(A171,Adr!A:B,2,FALSE)</f>
        <v>Slovenská motocyklová federácia</v>
      </c>
      <c r="C171" s="212" t="s">
        <v>1601</v>
      </c>
      <c r="D171" s="214">
        <v>20000</v>
      </c>
      <c r="E171" s="199">
        <v>0</v>
      </c>
      <c r="F171" s="192" t="s">
        <v>203</v>
      </c>
      <c r="G171" s="245" t="s">
        <v>10</v>
      </c>
      <c r="H171" s="195" t="s">
        <v>729</v>
      </c>
      <c r="I171" s="219" t="str">
        <f t="shared" si="10"/>
        <v>30813883d</v>
      </c>
      <c r="J171" s="193" t="str">
        <f t="shared" si="11"/>
        <v>30813883026 03</v>
      </c>
      <c r="K171" s="5"/>
      <c r="L171" s="193" t="str">
        <f t="shared" si="12"/>
        <v>30813883026 03B</v>
      </c>
      <c r="M171" s="5" t="str">
        <f t="shared" si="13"/>
        <v>Slovenská motocyklová federáciadBSvitko Štefan</v>
      </c>
      <c r="N171" s="3" t="str">
        <f t="shared" si="14"/>
        <v>30813883dB</v>
      </c>
    </row>
    <row r="172" spans="1:14" x14ac:dyDescent="0.2">
      <c r="A172" s="229" t="s">
        <v>979</v>
      </c>
      <c r="B172" s="233" t="str">
        <f>VLOOKUP(A172,Adr!A:B,2,FALSE)</f>
        <v>Slovenská motocyklová federácia</v>
      </c>
      <c r="C172" s="212" t="s">
        <v>1602</v>
      </c>
      <c r="D172" s="214">
        <v>20000</v>
      </c>
      <c r="E172" s="199">
        <v>0</v>
      </c>
      <c r="F172" s="192" t="s">
        <v>203</v>
      </c>
      <c r="G172" s="245" t="s">
        <v>10</v>
      </c>
      <c r="H172" s="195" t="s">
        <v>729</v>
      </c>
      <c r="I172" s="219" t="str">
        <f t="shared" si="10"/>
        <v>30813883d</v>
      </c>
      <c r="J172" s="193" t="str">
        <f t="shared" si="11"/>
        <v>30813883026 03</v>
      </c>
      <c r="K172" s="5"/>
      <c r="L172" s="193" t="str">
        <f t="shared" si="12"/>
        <v>30813883026 03B</v>
      </c>
      <c r="M172" s="5" t="str">
        <f t="shared" si="13"/>
        <v>Slovenská motocyklová federáciadBVaculík Martin</v>
      </c>
      <c r="N172" s="3" t="str">
        <f t="shared" si="14"/>
        <v>30813883dB</v>
      </c>
    </row>
    <row r="173" spans="1:14" x14ac:dyDescent="0.2">
      <c r="A173" s="229" t="s">
        <v>995</v>
      </c>
      <c r="B173" s="233" t="str">
        <f>VLOOKUP(A173,Adr!A:B,2,FALSE)</f>
        <v>Slovenská Muaythai asociácia</v>
      </c>
      <c r="C173" s="223" t="s">
        <v>803</v>
      </c>
      <c r="D173" s="213">
        <v>37811</v>
      </c>
      <c r="E173" s="199">
        <v>0</v>
      </c>
      <c r="F173" s="192" t="s">
        <v>200</v>
      </c>
      <c r="G173" s="245" t="s">
        <v>6</v>
      </c>
      <c r="H173" s="195" t="s">
        <v>729</v>
      </c>
      <c r="I173" s="219" t="str">
        <f t="shared" si="10"/>
        <v>34057587a</v>
      </c>
      <c r="J173" s="193" t="str">
        <f t="shared" si="11"/>
        <v>34057587026 02</v>
      </c>
      <c r="K173" s="5" t="s">
        <v>193</v>
      </c>
      <c r="L173" s="193" t="str">
        <f t="shared" si="12"/>
        <v>34057587026 02B</v>
      </c>
      <c r="M173" s="5" t="str">
        <f t="shared" si="13"/>
        <v>Slovenská Muaythai asociáciaaBthajský box - bežné transfery</v>
      </c>
      <c r="N173" s="3" t="str">
        <f t="shared" si="14"/>
        <v>34057587aB</v>
      </c>
    </row>
    <row r="174" spans="1:14" x14ac:dyDescent="0.2">
      <c r="A174" s="192" t="s">
        <v>995</v>
      </c>
      <c r="B174" s="233" t="str">
        <f>VLOOKUP(A174,Adr!A:B,2,FALSE)</f>
        <v>Slovenská Muaythai asociácia</v>
      </c>
      <c r="C174" s="223" t="s">
        <v>1603</v>
      </c>
      <c r="D174" s="213">
        <v>20000</v>
      </c>
      <c r="E174" s="199">
        <v>0</v>
      </c>
      <c r="F174" s="192" t="s">
        <v>203</v>
      </c>
      <c r="G174" s="245" t="s">
        <v>10</v>
      </c>
      <c r="H174" s="195" t="s">
        <v>729</v>
      </c>
      <c r="I174" s="219" t="str">
        <f t="shared" si="10"/>
        <v>34057587d</v>
      </c>
      <c r="J174" s="193" t="str">
        <f t="shared" si="11"/>
        <v>34057587026 03</v>
      </c>
      <c r="K174" s="5"/>
      <c r="L174" s="193" t="str">
        <f t="shared" si="12"/>
        <v>34057587026 03B</v>
      </c>
      <c r="M174" s="5" t="str">
        <f t="shared" si="13"/>
        <v>Slovenská Muaythai asociáciadBChochlíková Monika</v>
      </c>
      <c r="N174" s="3" t="str">
        <f t="shared" si="14"/>
        <v>34057587dB</v>
      </c>
    </row>
    <row r="175" spans="1:14" x14ac:dyDescent="0.2">
      <c r="A175" s="209" t="s">
        <v>1438</v>
      </c>
      <c r="B175" s="233" t="str">
        <f>VLOOKUP(A175,Adr!A:B,2,FALSE)</f>
        <v>Slovenská nohejbalová asociácia</v>
      </c>
      <c r="C175" s="212" t="s">
        <v>1821</v>
      </c>
      <c r="D175" s="214">
        <v>525</v>
      </c>
      <c r="E175" s="199">
        <v>0</v>
      </c>
      <c r="F175" s="209" t="s">
        <v>205</v>
      </c>
      <c r="G175" s="212" t="s">
        <v>10</v>
      </c>
      <c r="H175" s="212" t="s">
        <v>729</v>
      </c>
      <c r="I175" s="219" t="str">
        <f t="shared" si="10"/>
        <v>30806887f</v>
      </c>
      <c r="J175" s="193" t="str">
        <f t="shared" si="11"/>
        <v>30806887026 03</v>
      </c>
      <c r="K175" s="5"/>
      <c r="L175" s="193" t="str">
        <f t="shared" si="12"/>
        <v>30806887026 03B</v>
      </c>
      <c r="M175" s="5" t="str">
        <f t="shared" si="13"/>
        <v>Slovenská nohejbalová asociáciafBodmena trénerovi Patrik Perun</v>
      </c>
      <c r="N175" s="3" t="str">
        <f t="shared" si="14"/>
        <v>30806887fB</v>
      </c>
    </row>
    <row r="176" spans="1:14" x14ac:dyDescent="0.2">
      <c r="A176" s="225" t="s">
        <v>1438</v>
      </c>
      <c r="B176" s="233" t="str">
        <f>VLOOKUP(A176,Adr!A:B,2,FALSE)</f>
        <v>Slovenská nohejbalová asociácia</v>
      </c>
      <c r="C176" s="212" t="s">
        <v>859</v>
      </c>
      <c r="D176" s="214">
        <v>28400</v>
      </c>
      <c r="E176" s="199">
        <v>0</v>
      </c>
      <c r="F176" s="192" t="s">
        <v>206</v>
      </c>
      <c r="G176" s="198" t="s">
        <v>10</v>
      </c>
      <c r="H176" s="195" t="s">
        <v>729</v>
      </c>
      <c r="I176" s="219" t="str">
        <f t="shared" si="10"/>
        <v>30806887g</v>
      </c>
      <c r="J176" s="193" t="str">
        <f t="shared" si="11"/>
        <v>30806887026 03</v>
      </c>
      <c r="K176" s="5"/>
      <c r="L176" s="193" t="str">
        <f t="shared" si="12"/>
        <v>30806887026 03B</v>
      </c>
      <c r="M176" s="5" t="str">
        <f t="shared" si="13"/>
        <v>Slovenská nohejbalová asociáciagBrozvoj športov, ktoré nie sú uznanými podľa zákona č. 440/2015 Z. z.</v>
      </c>
      <c r="N176" s="3" t="str">
        <f t="shared" si="14"/>
        <v>30806887gB</v>
      </c>
    </row>
    <row r="177" spans="1:14" x14ac:dyDescent="0.2">
      <c r="A177" s="229" t="s">
        <v>47</v>
      </c>
      <c r="B177" s="233" t="str">
        <f>VLOOKUP(A177,Adr!A:B,2,FALSE)</f>
        <v>Slovenská plavecká federácia</v>
      </c>
      <c r="C177" s="195" t="s">
        <v>804</v>
      </c>
      <c r="D177" s="198">
        <v>3570616</v>
      </c>
      <c r="E177" s="199">
        <v>0</v>
      </c>
      <c r="F177" s="192" t="s">
        <v>200</v>
      </c>
      <c r="G177" s="245" t="s">
        <v>6</v>
      </c>
      <c r="H177" s="195" t="s">
        <v>729</v>
      </c>
      <c r="I177" s="219" t="str">
        <f t="shared" si="10"/>
        <v>36068764a</v>
      </c>
      <c r="J177" s="193" t="str">
        <f t="shared" si="11"/>
        <v>36068764026 02</v>
      </c>
      <c r="K177" s="5" t="s">
        <v>49</v>
      </c>
      <c r="L177" s="193" t="str">
        <f t="shared" si="12"/>
        <v>36068764026 02B</v>
      </c>
      <c r="M177" s="5" t="str">
        <f t="shared" si="13"/>
        <v>Slovenská plavecká federáciaaBplavecké športy - bežné transfery</v>
      </c>
      <c r="N177" s="3" t="str">
        <f t="shared" si="14"/>
        <v>36068764aB</v>
      </c>
    </row>
    <row r="178" spans="1:14" x14ac:dyDescent="0.2">
      <c r="A178" s="225" t="s">
        <v>47</v>
      </c>
      <c r="B178" s="233" t="str">
        <f>VLOOKUP(A178,Adr!A:B,2,FALSE)</f>
        <v>Slovenská plavecká federácia</v>
      </c>
      <c r="C178" s="212" t="s">
        <v>1604</v>
      </c>
      <c r="D178" s="214">
        <v>10000</v>
      </c>
      <c r="E178" s="199">
        <v>0</v>
      </c>
      <c r="F178" s="192" t="s">
        <v>203</v>
      </c>
      <c r="G178" s="245" t="s">
        <v>10</v>
      </c>
      <c r="H178" s="195" t="s">
        <v>729</v>
      </c>
      <c r="I178" s="219" t="str">
        <f t="shared" si="10"/>
        <v>36068764d</v>
      </c>
      <c r="J178" s="193" t="str">
        <f t="shared" si="11"/>
        <v>36068764026 03</v>
      </c>
      <c r="K178" s="5"/>
      <c r="L178" s="193" t="str">
        <f t="shared" si="12"/>
        <v>36068764026 03B</v>
      </c>
      <c r="M178" s="5" t="str">
        <f t="shared" si="13"/>
        <v>Slovenská plavecká federáciadBDikács Bence</v>
      </c>
      <c r="N178" s="3" t="str">
        <f t="shared" si="14"/>
        <v>36068764dB</v>
      </c>
    </row>
    <row r="179" spans="1:14" x14ac:dyDescent="0.2">
      <c r="A179" s="209" t="s">
        <v>47</v>
      </c>
      <c r="B179" s="233" t="str">
        <f>VLOOKUP(A179,Adr!A:B,2,FALSE)</f>
        <v>Slovenská plavecká federácia</v>
      </c>
      <c r="C179" s="212" t="s">
        <v>1605</v>
      </c>
      <c r="D179" s="214">
        <v>5000</v>
      </c>
      <c r="E179" s="269">
        <v>0</v>
      </c>
      <c r="F179" s="192" t="s">
        <v>203</v>
      </c>
      <c r="G179" s="195" t="s">
        <v>10</v>
      </c>
      <c r="H179" s="195" t="s">
        <v>729</v>
      </c>
      <c r="I179" s="219" t="str">
        <f t="shared" si="10"/>
        <v>36068764d</v>
      </c>
      <c r="J179" s="193" t="str">
        <f t="shared" si="11"/>
        <v>36068764026 03</v>
      </c>
      <c r="K179" s="5"/>
      <c r="L179" s="193" t="str">
        <f t="shared" si="12"/>
        <v>36068764026 03B</v>
      </c>
      <c r="M179" s="5" t="str">
        <f t="shared" si="13"/>
        <v>Slovenská plavecká federáciadBDiky Chiara</v>
      </c>
      <c r="N179" s="3" t="str">
        <f t="shared" si="14"/>
        <v>36068764dB</v>
      </c>
    </row>
    <row r="180" spans="1:14" x14ac:dyDescent="0.2">
      <c r="A180" s="209" t="s">
        <v>47</v>
      </c>
      <c r="B180" s="233" t="str">
        <f>VLOOKUP(A180,Adr!A:B,2,FALSE)</f>
        <v>Slovenská plavecká federácia</v>
      </c>
      <c r="C180" s="212" t="s">
        <v>1606</v>
      </c>
      <c r="D180" s="214">
        <v>12500</v>
      </c>
      <c r="E180" s="269">
        <v>0</v>
      </c>
      <c r="F180" s="192" t="s">
        <v>203</v>
      </c>
      <c r="G180" s="198" t="s">
        <v>10</v>
      </c>
      <c r="H180" s="195" t="s">
        <v>729</v>
      </c>
      <c r="I180" s="219" t="str">
        <f t="shared" si="10"/>
        <v>36068764d</v>
      </c>
      <c r="J180" s="193" t="str">
        <f t="shared" si="11"/>
        <v>36068764026 03</v>
      </c>
      <c r="K180" s="5"/>
      <c r="L180" s="193" t="str">
        <f t="shared" si="12"/>
        <v>36068764026 03B</v>
      </c>
      <c r="M180" s="5" t="str">
        <f t="shared" si="13"/>
        <v>Slovenská plavecká federáciadBFolťan Patrik</v>
      </c>
      <c r="N180" s="3" t="str">
        <f t="shared" si="14"/>
        <v>36068764dB</v>
      </c>
    </row>
    <row r="181" spans="1:14" x14ac:dyDescent="0.2">
      <c r="A181" s="192" t="s">
        <v>47</v>
      </c>
      <c r="B181" s="233" t="str">
        <f>VLOOKUP(A181,Adr!A:B,2,FALSE)</f>
        <v>Slovenská plavecká federácia</v>
      </c>
      <c r="C181" s="223" t="s">
        <v>1607</v>
      </c>
      <c r="D181" s="213">
        <v>20000</v>
      </c>
      <c r="E181" s="269">
        <v>0</v>
      </c>
      <c r="F181" s="192" t="s">
        <v>203</v>
      </c>
      <c r="G181" s="195" t="s">
        <v>10</v>
      </c>
      <c r="H181" s="195" t="s">
        <v>729</v>
      </c>
      <c r="I181" s="219" t="str">
        <f t="shared" si="10"/>
        <v>36068764d</v>
      </c>
      <c r="J181" s="193" t="str">
        <f t="shared" si="11"/>
        <v>36068764026 03</v>
      </c>
      <c r="K181" s="5"/>
      <c r="L181" s="193" t="str">
        <f t="shared" si="12"/>
        <v>36068764026 03B</v>
      </c>
      <c r="M181" s="5" t="str">
        <f t="shared" si="13"/>
        <v>Slovenská plavecká federáciadBNagy Richard</v>
      </c>
      <c r="N181" s="3" t="str">
        <f t="shared" si="14"/>
        <v>36068764dB</v>
      </c>
    </row>
    <row r="182" spans="1:14" x14ac:dyDescent="0.2">
      <c r="A182" s="192" t="s">
        <v>47</v>
      </c>
      <c r="B182" s="233" t="str">
        <f>VLOOKUP(A182,Adr!A:B,2,FALSE)</f>
        <v>Slovenská plavecká federácia</v>
      </c>
      <c r="C182" s="223" t="s">
        <v>1608</v>
      </c>
      <c r="D182" s="213">
        <v>12500</v>
      </c>
      <c r="E182" s="269">
        <v>0</v>
      </c>
      <c r="F182" s="192" t="s">
        <v>203</v>
      </c>
      <c r="G182" s="198" t="s">
        <v>10</v>
      </c>
      <c r="H182" s="195" t="s">
        <v>729</v>
      </c>
      <c r="I182" s="219" t="str">
        <f t="shared" si="10"/>
        <v>36068764d</v>
      </c>
      <c r="J182" s="193" t="str">
        <f t="shared" si="11"/>
        <v>36068764026 03</v>
      </c>
      <c r="K182" s="5"/>
      <c r="L182" s="193" t="str">
        <f t="shared" si="12"/>
        <v>36068764026 03B</v>
      </c>
      <c r="M182" s="5" t="str">
        <f t="shared" si="13"/>
        <v>Slovenská plavecká federáciadBPodmaníková Andrea</v>
      </c>
      <c r="N182" s="3" t="str">
        <f t="shared" si="14"/>
        <v>36068764dB</v>
      </c>
    </row>
    <row r="183" spans="1:14" x14ac:dyDescent="0.2">
      <c r="A183" s="192" t="s">
        <v>47</v>
      </c>
      <c r="B183" s="233" t="str">
        <f>VLOOKUP(A183,Adr!A:B,2,FALSE)</f>
        <v>Slovenská plavecká federácia</v>
      </c>
      <c r="C183" s="223" t="s">
        <v>1609</v>
      </c>
      <c r="D183" s="213">
        <v>17500</v>
      </c>
      <c r="E183" s="269">
        <v>0</v>
      </c>
      <c r="F183" s="192" t="s">
        <v>203</v>
      </c>
      <c r="G183" s="198" t="s">
        <v>10</v>
      </c>
      <c r="H183" s="195" t="s">
        <v>729</v>
      </c>
      <c r="I183" s="219" t="str">
        <f t="shared" si="10"/>
        <v>36068764d</v>
      </c>
      <c r="J183" s="193" t="str">
        <f t="shared" si="11"/>
        <v>36068764026 03</v>
      </c>
      <c r="K183" s="5"/>
      <c r="L183" s="193" t="str">
        <f t="shared" si="12"/>
        <v>36068764026 03B</v>
      </c>
      <c r="M183" s="5" t="str">
        <f t="shared" si="13"/>
        <v>Slovenská plavecká federáciadBSlušná Lilian</v>
      </c>
      <c r="N183" s="3" t="str">
        <f t="shared" si="14"/>
        <v>36068764dB</v>
      </c>
    </row>
    <row r="184" spans="1:14" x14ac:dyDescent="0.2">
      <c r="A184" s="192" t="s">
        <v>47</v>
      </c>
      <c r="B184" s="233" t="str">
        <f>VLOOKUP(A184,Adr!A:B,2,FALSE)</f>
        <v>Slovenská plavecká federácia</v>
      </c>
      <c r="C184" s="217" t="s">
        <v>1610</v>
      </c>
      <c r="D184" s="198">
        <v>10000</v>
      </c>
      <c r="E184" s="269">
        <v>0</v>
      </c>
      <c r="F184" s="192" t="s">
        <v>203</v>
      </c>
      <c r="G184" s="198" t="s">
        <v>10</v>
      </c>
      <c r="H184" s="195" t="s">
        <v>729</v>
      </c>
      <c r="I184" s="219" t="str">
        <f t="shared" si="10"/>
        <v>36068764d</v>
      </c>
      <c r="J184" s="193" t="str">
        <f t="shared" si="11"/>
        <v>36068764026 03</v>
      </c>
      <c r="K184" s="5"/>
      <c r="L184" s="193" t="str">
        <f t="shared" si="12"/>
        <v>36068764026 03B</v>
      </c>
      <c r="M184" s="5" t="str">
        <f t="shared" si="13"/>
        <v>Slovenská plavecká federáciadBštafeta - plávanie</v>
      </c>
      <c r="N184" s="3" t="str">
        <f t="shared" si="14"/>
        <v>36068764dB</v>
      </c>
    </row>
    <row r="185" spans="1:14" x14ac:dyDescent="0.2">
      <c r="A185" s="192" t="s">
        <v>47</v>
      </c>
      <c r="B185" s="233" t="str">
        <f>VLOOKUP(A185,Adr!A:B,2,FALSE)</f>
        <v>Slovenská plavecká federácia</v>
      </c>
      <c r="C185" s="223" t="s">
        <v>1611</v>
      </c>
      <c r="D185" s="213">
        <v>7500</v>
      </c>
      <c r="E185" s="269">
        <v>0</v>
      </c>
      <c r="F185" s="192" t="s">
        <v>203</v>
      </c>
      <c r="G185" s="198" t="s">
        <v>10</v>
      </c>
      <c r="H185" s="195" t="s">
        <v>729</v>
      </c>
      <c r="I185" s="219" t="str">
        <f t="shared" si="10"/>
        <v>36068764d</v>
      </c>
      <c r="J185" s="193" t="str">
        <f t="shared" si="11"/>
        <v>36068764026 03</v>
      </c>
      <c r="K185" s="5"/>
      <c r="L185" s="193" t="str">
        <f t="shared" si="12"/>
        <v>36068764026 03B</v>
      </c>
      <c r="M185" s="5" t="str">
        <f t="shared" si="13"/>
        <v>Slovenská plavecká federáciadBTrníková Nikoleta</v>
      </c>
      <c r="N185" s="3" t="str">
        <f t="shared" si="14"/>
        <v>36068764dB</v>
      </c>
    </row>
    <row r="186" spans="1:14" x14ac:dyDescent="0.2">
      <c r="A186" s="209" t="s">
        <v>47</v>
      </c>
      <c r="B186" s="233" t="str">
        <f>VLOOKUP(A186,Adr!A:B,2,FALSE)</f>
        <v>Slovenská plavecká federácia</v>
      </c>
      <c r="C186" s="212" t="s">
        <v>1795</v>
      </c>
      <c r="D186" s="214">
        <v>1086975</v>
      </c>
      <c r="E186" s="199">
        <v>0</v>
      </c>
      <c r="F186" s="192" t="s">
        <v>205</v>
      </c>
      <c r="G186" s="198" t="s">
        <v>10</v>
      </c>
      <c r="H186" s="195" t="s">
        <v>729</v>
      </c>
      <c r="I186" s="219" t="str">
        <f t="shared" si="10"/>
        <v>36068764f</v>
      </c>
      <c r="J186" s="193" t="str">
        <f t="shared" si="11"/>
        <v>36068764026 03</v>
      </c>
      <c r="K186" s="5"/>
      <c r="L186" s="193" t="str">
        <f t="shared" si="12"/>
        <v>36068764026 03B</v>
      </c>
      <c r="M186" s="5" t="str">
        <f t="shared" si="13"/>
        <v>Slovenská plavecká federáciafBPlnenie úloh verejného záujmu v športe - podpora a rozvoj športu mládeže v plávaní</v>
      </c>
      <c r="N186" s="3" t="str">
        <f t="shared" si="14"/>
        <v>36068764fB</v>
      </c>
    </row>
    <row r="187" spans="1:14" ht="20.399999999999999" x14ac:dyDescent="0.2">
      <c r="A187" s="192" t="s">
        <v>47</v>
      </c>
      <c r="B187" s="233" t="str">
        <f>VLOOKUP(A187,Adr!A:B,2,FALSE)</f>
        <v>Slovenská plavecká federácia</v>
      </c>
      <c r="C187" s="223" t="s">
        <v>1500</v>
      </c>
      <c r="D187" s="213">
        <v>20150</v>
      </c>
      <c r="E187" s="269">
        <v>0</v>
      </c>
      <c r="F187" s="192" t="s">
        <v>209</v>
      </c>
      <c r="G187" s="195" t="s">
        <v>7</v>
      </c>
      <c r="H187" s="195" t="s">
        <v>729</v>
      </c>
      <c r="I187" s="219" t="str">
        <f t="shared" si="10"/>
        <v>36068764j</v>
      </c>
      <c r="J187" s="193" t="str">
        <f t="shared" si="11"/>
        <v>36068764026 01</v>
      </c>
      <c r="K187" s="5"/>
      <c r="L187" s="193" t="str">
        <f t="shared" si="12"/>
        <v>36068764026 01B</v>
      </c>
      <c r="M187" s="5" t="str">
        <f t="shared" si="13"/>
        <v>Slovenská plavecká federáciajBZabezpečenie finále školských športových súťaží (Šamorín 2023) v súťažiach kategórie "A" v plávaní a vodnom póle základných škôl</v>
      </c>
      <c r="N187" s="3" t="str">
        <f t="shared" si="14"/>
        <v>36068764jB</v>
      </c>
    </row>
    <row r="188" spans="1:14" x14ac:dyDescent="0.2">
      <c r="A188" s="229" t="s">
        <v>996</v>
      </c>
      <c r="B188" s="233" t="str">
        <f>VLOOKUP(A188,Adr!A:B,2,FALSE)</f>
        <v>Slovenská rugbyová únia</v>
      </c>
      <c r="C188" s="223" t="s">
        <v>805</v>
      </c>
      <c r="D188" s="214">
        <v>48015</v>
      </c>
      <c r="E188" s="199">
        <v>0</v>
      </c>
      <c r="F188" s="192" t="s">
        <v>200</v>
      </c>
      <c r="G188" s="198" t="s">
        <v>6</v>
      </c>
      <c r="H188" s="195" t="s">
        <v>729</v>
      </c>
      <c r="I188" s="219" t="str">
        <f t="shared" si="10"/>
        <v>30851459a</v>
      </c>
      <c r="J188" s="193" t="str">
        <f t="shared" si="11"/>
        <v>30851459026 02</v>
      </c>
      <c r="K188" s="5" t="s">
        <v>178</v>
      </c>
      <c r="L188" s="193" t="str">
        <f t="shared" si="12"/>
        <v>30851459026 02B</v>
      </c>
      <c r="M188" s="5" t="str">
        <f t="shared" si="13"/>
        <v>Slovenská rugbyová úniaaBrugby - bežné transfery</v>
      </c>
      <c r="N188" s="3" t="str">
        <f t="shared" si="14"/>
        <v>30851459aB</v>
      </c>
    </row>
    <row r="189" spans="1:14" x14ac:dyDescent="0.2">
      <c r="A189" s="229" t="s">
        <v>51</v>
      </c>
      <c r="B189" s="233" t="str">
        <f>VLOOKUP(A189,Adr!A:B,2,FALSE)</f>
        <v>Slovenská skialpinistická asociácia</v>
      </c>
      <c r="C189" s="195" t="s">
        <v>806</v>
      </c>
      <c r="D189" s="213">
        <v>31951</v>
      </c>
      <c r="E189" s="199">
        <v>0</v>
      </c>
      <c r="F189" s="192" t="s">
        <v>200</v>
      </c>
      <c r="G189" s="198" t="s">
        <v>6</v>
      </c>
      <c r="H189" s="195" t="s">
        <v>729</v>
      </c>
      <c r="I189" s="219" t="str">
        <f t="shared" si="10"/>
        <v>37998919a</v>
      </c>
      <c r="J189" s="193" t="str">
        <f t="shared" si="11"/>
        <v>37998919026 02</v>
      </c>
      <c r="K189" s="5" t="s">
        <v>53</v>
      </c>
      <c r="L189" s="193" t="str">
        <f t="shared" si="12"/>
        <v>37998919026 02B</v>
      </c>
      <c r="M189" s="5" t="str">
        <f t="shared" si="13"/>
        <v>Slovenská skialpinistická asociáciaaBskialpinizmus - bežné transfery</v>
      </c>
      <c r="N189" s="3" t="str">
        <f t="shared" si="14"/>
        <v>37998919aB</v>
      </c>
    </row>
    <row r="190" spans="1:14" x14ac:dyDescent="0.2">
      <c r="A190" s="192" t="s">
        <v>51</v>
      </c>
      <c r="B190" s="233" t="str">
        <f>VLOOKUP(A190,Adr!A:B,2,FALSE)</f>
        <v>Slovenská skialpinistická asociácia</v>
      </c>
      <c r="C190" s="223" t="s">
        <v>1612</v>
      </c>
      <c r="D190" s="213">
        <v>30000</v>
      </c>
      <c r="E190" s="269">
        <v>0</v>
      </c>
      <c r="F190" s="192" t="s">
        <v>203</v>
      </c>
      <c r="G190" s="195" t="s">
        <v>10</v>
      </c>
      <c r="H190" s="195" t="s">
        <v>729</v>
      </c>
      <c r="I190" s="219" t="str">
        <f t="shared" si="10"/>
        <v>37998919d</v>
      </c>
      <c r="J190" s="193" t="str">
        <f t="shared" si="11"/>
        <v>37998919026 03</v>
      </c>
      <c r="K190" s="5"/>
      <c r="L190" s="193" t="str">
        <f t="shared" si="12"/>
        <v>37998919026 03B</v>
      </c>
      <c r="M190" s="5" t="str">
        <f t="shared" si="13"/>
        <v>Slovenská skialpinistická asociáciadBJagerčíková Marianna</v>
      </c>
      <c r="N190" s="3" t="str">
        <f t="shared" si="14"/>
        <v>37998919dB</v>
      </c>
    </row>
    <row r="191" spans="1:14" x14ac:dyDescent="0.2">
      <c r="A191" s="229" t="s">
        <v>980</v>
      </c>
      <c r="B191" s="233" t="str">
        <f>VLOOKUP(A191,Adr!A:B,2,FALSE)</f>
        <v>Slovenská softballová asociácia</v>
      </c>
      <c r="C191" s="212" t="s">
        <v>807</v>
      </c>
      <c r="D191" s="213">
        <v>53941</v>
      </c>
      <c r="E191" s="199">
        <v>0</v>
      </c>
      <c r="F191" s="192" t="s">
        <v>200</v>
      </c>
      <c r="G191" s="195" t="s">
        <v>6</v>
      </c>
      <c r="H191" s="195" t="s">
        <v>729</v>
      </c>
      <c r="I191" s="219" t="str">
        <f t="shared" si="10"/>
        <v>17316723a</v>
      </c>
      <c r="J191" s="193" t="str">
        <f t="shared" si="11"/>
        <v>17316723026 02</v>
      </c>
      <c r="K191" s="5" t="s">
        <v>186</v>
      </c>
      <c r="L191" s="193" t="str">
        <f t="shared" si="12"/>
        <v>17316723026 02B</v>
      </c>
      <c r="M191" s="5" t="str">
        <f t="shared" si="13"/>
        <v>Slovenská softballová asociáciaaBsoftbal - bežné transfery</v>
      </c>
      <c r="N191" s="3" t="str">
        <f t="shared" si="14"/>
        <v>17316723aB</v>
      </c>
    </row>
    <row r="192" spans="1:14" x14ac:dyDescent="0.2">
      <c r="A192" s="229" t="s">
        <v>981</v>
      </c>
      <c r="B192" s="233" t="str">
        <f>VLOOKUP(A192,Adr!A:B,2,FALSE)</f>
        <v>Slovenská squashová asociácia</v>
      </c>
      <c r="C192" s="212" t="s">
        <v>808</v>
      </c>
      <c r="D192" s="214">
        <v>31951</v>
      </c>
      <c r="E192" s="199">
        <v>0</v>
      </c>
      <c r="F192" s="192" t="s">
        <v>200</v>
      </c>
      <c r="G192" s="198" t="s">
        <v>6</v>
      </c>
      <c r="H192" s="195" t="s">
        <v>729</v>
      </c>
      <c r="I192" s="219" t="str">
        <f t="shared" si="10"/>
        <v>30807018a</v>
      </c>
      <c r="J192" s="193" t="str">
        <f t="shared" si="11"/>
        <v>30807018026 02</v>
      </c>
      <c r="K192" s="5" t="s">
        <v>187</v>
      </c>
      <c r="L192" s="193" t="str">
        <f t="shared" si="12"/>
        <v>30807018026 02B</v>
      </c>
      <c r="M192" s="5" t="str">
        <f t="shared" si="13"/>
        <v>Slovenská squashová asociáciaaBsquash - bežné transfery</v>
      </c>
      <c r="N192" s="3" t="str">
        <f t="shared" si="14"/>
        <v>30807018aB</v>
      </c>
    </row>
    <row r="193" spans="1:14" x14ac:dyDescent="0.2">
      <c r="A193" s="209" t="s">
        <v>982</v>
      </c>
      <c r="B193" s="233" t="str">
        <f>VLOOKUP(A193,Adr!A:B,2,FALSE)</f>
        <v>Slovenská triatlonová únia</v>
      </c>
      <c r="C193" s="212" t="s">
        <v>809</v>
      </c>
      <c r="D193" s="214">
        <v>346742</v>
      </c>
      <c r="E193" s="199">
        <v>0</v>
      </c>
      <c r="F193" s="192" t="s">
        <v>200</v>
      </c>
      <c r="G193" s="198" t="s">
        <v>6</v>
      </c>
      <c r="H193" s="195" t="s">
        <v>729</v>
      </c>
      <c r="I193" s="219" t="str">
        <f t="shared" si="10"/>
        <v>31745466a</v>
      </c>
      <c r="J193" s="193" t="str">
        <f t="shared" si="11"/>
        <v>31745466026 02</v>
      </c>
      <c r="K193" s="5" t="s">
        <v>57</v>
      </c>
      <c r="L193" s="193" t="str">
        <f t="shared" si="12"/>
        <v>31745466026 02B</v>
      </c>
      <c r="M193" s="5" t="str">
        <f t="shared" si="13"/>
        <v>Slovenská triatlonová úniaaBtriatlon - bežné transfery</v>
      </c>
      <c r="N193" s="3" t="str">
        <f t="shared" si="14"/>
        <v>31745466aB</v>
      </c>
    </row>
    <row r="194" spans="1:14" x14ac:dyDescent="0.2">
      <c r="A194" s="229" t="s">
        <v>982</v>
      </c>
      <c r="B194" s="233" t="str">
        <f>VLOOKUP(A194,Adr!A:B,2,FALSE)</f>
        <v>Slovenská triatlonová únia</v>
      </c>
      <c r="C194" s="212" t="s">
        <v>1613</v>
      </c>
      <c r="D194" s="214">
        <v>12500</v>
      </c>
      <c r="E194" s="269">
        <v>0</v>
      </c>
      <c r="F194" s="192" t="s">
        <v>203</v>
      </c>
      <c r="G194" s="195" t="s">
        <v>10</v>
      </c>
      <c r="H194" s="195" t="s">
        <v>729</v>
      </c>
      <c r="I194" s="219" t="str">
        <f t="shared" ref="I194:I257" si="15">A194&amp;F194</f>
        <v>31745466d</v>
      </c>
      <c r="J194" s="193" t="str">
        <f t="shared" ref="J194:J257" si="16">A194&amp;G194</f>
        <v>31745466026 03</v>
      </c>
      <c r="K194" s="5"/>
      <c r="L194" s="193" t="str">
        <f t="shared" ref="L194:L257" si="17">A194&amp;G194&amp;H194</f>
        <v>31745466026 03B</v>
      </c>
      <c r="M194" s="5" t="str">
        <f t="shared" ref="M194:M257" si="18">B194&amp;F194&amp;H194&amp;C194</f>
        <v>Slovenská triatlonová úniadBKubo Ondrej</v>
      </c>
      <c r="N194" s="3" t="str">
        <f t="shared" ref="N194:N252" si="19">+I194&amp;H194</f>
        <v>31745466dB</v>
      </c>
    </row>
    <row r="195" spans="1:14" x14ac:dyDescent="0.2">
      <c r="A195" s="229" t="s">
        <v>982</v>
      </c>
      <c r="B195" s="233" t="str">
        <f>VLOOKUP(A195,Adr!A:B,2,FALSE)</f>
        <v>Slovenská triatlonová únia</v>
      </c>
      <c r="C195" s="217" t="s">
        <v>1614</v>
      </c>
      <c r="D195" s="198">
        <v>5000</v>
      </c>
      <c r="E195" s="199">
        <v>0</v>
      </c>
      <c r="F195" s="192" t="s">
        <v>203</v>
      </c>
      <c r="G195" s="245" t="s">
        <v>10</v>
      </c>
      <c r="H195" s="195" t="s">
        <v>729</v>
      </c>
      <c r="I195" s="219" t="str">
        <f t="shared" si="15"/>
        <v>31745466d</v>
      </c>
      <c r="J195" s="193" t="str">
        <f t="shared" si="16"/>
        <v>31745466026 03</v>
      </c>
      <c r="K195" s="5"/>
      <c r="L195" s="193" t="str">
        <f t="shared" si="17"/>
        <v>31745466026 03B</v>
      </c>
      <c r="M195" s="5" t="str">
        <f t="shared" si="18"/>
        <v>Slovenská triatlonová úniadBKuriačková Ivana</v>
      </c>
      <c r="N195" s="3" t="str">
        <f t="shared" si="19"/>
        <v>31745466dB</v>
      </c>
    </row>
    <row r="196" spans="1:14" x14ac:dyDescent="0.2">
      <c r="A196" s="229" t="s">
        <v>982</v>
      </c>
      <c r="B196" s="233" t="str">
        <f>VLOOKUP(A196,Adr!A:B,2,FALSE)</f>
        <v>Slovenská triatlonová únia</v>
      </c>
      <c r="C196" s="217" t="s">
        <v>1615</v>
      </c>
      <c r="D196" s="198">
        <v>7500</v>
      </c>
      <c r="E196" s="199">
        <v>0</v>
      </c>
      <c r="F196" s="192" t="s">
        <v>203</v>
      </c>
      <c r="G196" s="245" t="s">
        <v>10</v>
      </c>
      <c r="H196" s="195" t="s">
        <v>729</v>
      </c>
      <c r="I196" s="219" t="str">
        <f t="shared" si="15"/>
        <v>31745466d</v>
      </c>
      <c r="J196" s="193" t="str">
        <f t="shared" si="16"/>
        <v>31745466026 03</v>
      </c>
      <c r="K196" s="5"/>
      <c r="L196" s="193" t="str">
        <f t="shared" si="17"/>
        <v>31745466026 03B</v>
      </c>
      <c r="M196" s="5" t="str">
        <f t="shared" si="18"/>
        <v>Slovenská triatlonová úniadBštafeta - triatlon</v>
      </c>
      <c r="N196" s="3" t="str">
        <f t="shared" si="19"/>
        <v>31745466dB</v>
      </c>
    </row>
    <row r="197" spans="1:14" x14ac:dyDescent="0.2">
      <c r="A197" s="229" t="s">
        <v>982</v>
      </c>
      <c r="B197" s="233" t="str">
        <f>VLOOKUP(A197,Adr!A:B,2,FALSE)</f>
        <v>Slovenská triatlonová únia</v>
      </c>
      <c r="C197" s="223" t="s">
        <v>1616</v>
      </c>
      <c r="D197" s="213">
        <v>12500</v>
      </c>
      <c r="E197" s="199">
        <v>0</v>
      </c>
      <c r="F197" s="192" t="s">
        <v>203</v>
      </c>
      <c r="G197" s="195" t="s">
        <v>10</v>
      </c>
      <c r="H197" s="195" t="s">
        <v>729</v>
      </c>
      <c r="I197" s="219" t="str">
        <f t="shared" si="15"/>
        <v>31745466d</v>
      </c>
      <c r="J197" s="193" t="str">
        <f t="shared" si="16"/>
        <v>31745466026 03</v>
      </c>
      <c r="K197" s="5"/>
      <c r="L197" s="193" t="str">
        <f t="shared" si="17"/>
        <v>31745466026 03B</v>
      </c>
      <c r="M197" s="5" t="str">
        <f t="shared" si="18"/>
        <v>Slovenská triatlonová úniadBVarga Richard</v>
      </c>
      <c r="N197" s="3" t="str">
        <f t="shared" si="19"/>
        <v>31745466dB</v>
      </c>
    </row>
    <row r="198" spans="1:14" x14ac:dyDescent="0.2">
      <c r="A198" s="209" t="s">
        <v>982</v>
      </c>
      <c r="B198" s="233" t="str">
        <f>VLOOKUP(A198,Adr!A:B,2,FALSE)</f>
        <v>Slovenská triatlonová únia</v>
      </c>
      <c r="C198" s="212" t="s">
        <v>1617</v>
      </c>
      <c r="D198" s="214">
        <v>12500</v>
      </c>
      <c r="E198" s="199">
        <v>0</v>
      </c>
      <c r="F198" s="192" t="s">
        <v>203</v>
      </c>
      <c r="G198" s="198" t="s">
        <v>10</v>
      </c>
      <c r="H198" s="195" t="s">
        <v>729</v>
      </c>
      <c r="I198" s="219" t="str">
        <f t="shared" si="15"/>
        <v>31745466d</v>
      </c>
      <c r="J198" s="193" t="str">
        <f t="shared" si="16"/>
        <v>31745466026 03</v>
      </c>
      <c r="K198" s="5"/>
      <c r="L198" s="193" t="str">
        <f t="shared" si="17"/>
        <v>31745466026 03B</v>
      </c>
      <c r="M198" s="5" t="str">
        <f t="shared" si="18"/>
        <v>Slovenská triatlonová úniadBVráblová Margaréta</v>
      </c>
      <c r="N198" s="3" t="str">
        <f t="shared" si="19"/>
        <v>31745466dB</v>
      </c>
    </row>
    <row r="199" spans="1:14" x14ac:dyDescent="0.2">
      <c r="A199" s="229" t="s">
        <v>1875</v>
      </c>
      <c r="B199" s="233" t="str">
        <f>VLOOKUP(A199,Adr!A:B,2,FALSE)</f>
        <v>Slovenská univerzitná hokejová asociácia</v>
      </c>
      <c r="C199" s="223" t="s">
        <v>1341</v>
      </c>
      <c r="D199" s="218">
        <v>125000</v>
      </c>
      <c r="E199" s="199">
        <v>0</v>
      </c>
      <c r="F199" s="192" t="s">
        <v>209</v>
      </c>
      <c r="G199" s="245" t="s">
        <v>10</v>
      </c>
      <c r="H199" s="195" t="s">
        <v>729</v>
      </c>
      <c r="I199" s="219" t="str">
        <f t="shared" si="15"/>
        <v>52033431j</v>
      </c>
      <c r="J199" s="193" t="str">
        <f t="shared" si="16"/>
        <v>52033431026 03</v>
      </c>
      <c r="K199" s="5"/>
      <c r="L199" s="193" t="str">
        <f t="shared" si="17"/>
        <v>52033431026 03B</v>
      </c>
      <c r="M199" s="5" t="str">
        <f t="shared" si="18"/>
        <v>Slovenská univerzitná hokejová asociáciajBAktivity a úlohy v oblasti univerzitného športu v roku 2023</v>
      </c>
      <c r="N199" s="3" t="str">
        <f t="shared" si="19"/>
        <v>52033431jB</v>
      </c>
    </row>
    <row r="200" spans="1:14" x14ac:dyDescent="0.2">
      <c r="A200" s="192" t="s">
        <v>58</v>
      </c>
      <c r="B200" s="233" t="str">
        <f>VLOOKUP(A200,Adr!A:B,2,FALSE)</f>
        <v>Slovenská volejbalová federácia</v>
      </c>
      <c r="C200" s="195" t="s">
        <v>810</v>
      </c>
      <c r="D200" s="213">
        <v>2048263</v>
      </c>
      <c r="E200" s="199">
        <v>0</v>
      </c>
      <c r="F200" s="192" t="s">
        <v>200</v>
      </c>
      <c r="G200" s="198" t="s">
        <v>6</v>
      </c>
      <c r="H200" s="195" t="s">
        <v>729</v>
      </c>
      <c r="I200" s="219" t="str">
        <f t="shared" si="15"/>
        <v>00688819a</v>
      </c>
      <c r="J200" s="193" t="str">
        <f t="shared" si="16"/>
        <v>00688819026 02</v>
      </c>
      <c r="K200" s="5" t="s">
        <v>60</v>
      </c>
      <c r="L200" s="193" t="str">
        <f t="shared" si="17"/>
        <v>00688819026 02B</v>
      </c>
      <c r="M200" s="5" t="str">
        <f t="shared" si="18"/>
        <v>Slovenská volejbalová federáciaaBvolejbal - bežné transfery</v>
      </c>
      <c r="N200" s="3" t="str">
        <f t="shared" si="19"/>
        <v>00688819aB</v>
      </c>
    </row>
    <row r="201" spans="1:14" ht="20.399999999999999" x14ac:dyDescent="0.2">
      <c r="A201" s="192" t="s">
        <v>58</v>
      </c>
      <c r="B201" s="233" t="str">
        <f>VLOOKUP(A201,Adr!A:B,2,FALSE)</f>
        <v>Slovenská volejbalová federácia</v>
      </c>
      <c r="C201" s="223" t="s">
        <v>1502</v>
      </c>
      <c r="D201" s="213">
        <v>13900</v>
      </c>
      <c r="E201" s="269">
        <v>0</v>
      </c>
      <c r="F201" s="192" t="s">
        <v>209</v>
      </c>
      <c r="G201" s="195" t="s">
        <v>7</v>
      </c>
      <c r="H201" s="195" t="s">
        <v>729</v>
      </c>
      <c r="I201" s="219" t="str">
        <f t="shared" si="15"/>
        <v>00688819j</v>
      </c>
      <c r="J201" s="193" t="str">
        <f t="shared" si="16"/>
        <v>00688819026 01</v>
      </c>
      <c r="K201" s="5"/>
      <c r="L201" s="193" t="str">
        <f t="shared" si="17"/>
        <v>00688819026 01B</v>
      </c>
      <c r="M201" s="5" t="str">
        <f t="shared" si="18"/>
        <v>Slovenská volejbalová federáciajBZabezpečenie finále školských športových súťaží (Poprad 2023) v súťažiach kategórie "A" vo volejbale stredných škôl</v>
      </c>
      <c r="N201" s="3" t="str">
        <f t="shared" si="19"/>
        <v>00688819jB</v>
      </c>
    </row>
    <row r="202" spans="1:14" ht="20.399999999999999" x14ac:dyDescent="0.2">
      <c r="A202" s="192" t="s">
        <v>58</v>
      </c>
      <c r="B202" s="233" t="str">
        <f>VLOOKUP(A202,Adr!A:B,2,FALSE)</f>
        <v>Slovenská volejbalová federácia</v>
      </c>
      <c r="C202" s="223" t="s">
        <v>1501</v>
      </c>
      <c r="D202" s="213">
        <v>24620</v>
      </c>
      <c r="E202" s="199">
        <v>0</v>
      </c>
      <c r="F202" s="192" t="s">
        <v>209</v>
      </c>
      <c r="G202" s="195" t="s">
        <v>7</v>
      </c>
      <c r="H202" s="195" t="s">
        <v>729</v>
      </c>
      <c r="I202" s="219" t="str">
        <f t="shared" si="15"/>
        <v>00688819j</v>
      </c>
      <c r="J202" s="193" t="str">
        <f t="shared" si="16"/>
        <v>00688819026 01</v>
      </c>
      <c r="K202" s="5"/>
      <c r="L202" s="193" t="str">
        <f t="shared" si="17"/>
        <v>00688819026 01B</v>
      </c>
      <c r="M202" s="5" t="str">
        <f t="shared" si="18"/>
        <v>Slovenská volejbalová federáciajBZabezpečenie finále školských športových súťaží (Šamorín 2023) v súťažiach kategórie "A" vo volejbale základných škôl</v>
      </c>
      <c r="N202" s="3" t="str">
        <f t="shared" si="19"/>
        <v>00688819jB</v>
      </c>
    </row>
    <row r="203" spans="1:14" x14ac:dyDescent="0.2">
      <c r="A203" s="209" t="s">
        <v>58</v>
      </c>
      <c r="B203" s="233" t="str">
        <f>VLOOKUP(A203,Adr!A:B,2,FALSE)</f>
        <v>Slovenská volejbalová federácia</v>
      </c>
      <c r="C203" s="212" t="s">
        <v>1503</v>
      </c>
      <c r="D203" s="214">
        <v>22150</v>
      </c>
      <c r="E203" s="199">
        <v>0</v>
      </c>
      <c r="F203" s="192" t="s">
        <v>209</v>
      </c>
      <c r="G203" s="195" t="s">
        <v>7</v>
      </c>
      <c r="H203" s="195" t="s">
        <v>729</v>
      </c>
      <c r="I203" s="219" t="str">
        <f t="shared" si="15"/>
        <v>00688819j</v>
      </c>
      <c r="J203" s="193" t="str">
        <f t="shared" si="16"/>
        <v>00688819026 01</v>
      </c>
      <c r="K203" s="5"/>
      <c r="L203" s="193" t="str">
        <f t="shared" si="17"/>
        <v>00688819026 01B</v>
      </c>
      <c r="M203" s="5" t="str">
        <f t="shared" si="18"/>
        <v>Slovenská volejbalová federáciajBZabezpečenie finále školských športových súťaží (Šamorín 2023) v súťažiach kategórie "A" vo vybíjanej základných škôl</v>
      </c>
      <c r="N203" s="3" t="str">
        <f t="shared" si="19"/>
        <v>00688819jB</v>
      </c>
    </row>
    <row r="204" spans="1:14" x14ac:dyDescent="0.2">
      <c r="A204" s="229" t="s">
        <v>61</v>
      </c>
      <c r="B204" s="233" t="str">
        <f>VLOOKUP(A204,Adr!A:B,2,FALSE)</f>
        <v>Slovenský atletický zväz</v>
      </c>
      <c r="C204" s="212" t="s">
        <v>811</v>
      </c>
      <c r="D204" s="214">
        <v>3252625</v>
      </c>
      <c r="E204" s="269">
        <v>0</v>
      </c>
      <c r="F204" s="192" t="s">
        <v>200</v>
      </c>
      <c r="G204" s="198" t="s">
        <v>6</v>
      </c>
      <c r="H204" s="195" t="s">
        <v>729</v>
      </c>
      <c r="I204" s="219" t="str">
        <f t="shared" si="15"/>
        <v>36063835a</v>
      </c>
      <c r="J204" s="193" t="str">
        <f t="shared" si="16"/>
        <v>36063835026 02</v>
      </c>
      <c r="K204" s="5" t="s">
        <v>8</v>
      </c>
      <c r="L204" s="193" t="str">
        <f t="shared" si="17"/>
        <v>36063835026 02B</v>
      </c>
      <c r="M204" s="5" t="str">
        <f t="shared" si="18"/>
        <v>Slovenský atletický zväzaBatletika - bežné transfery</v>
      </c>
      <c r="N204" s="3" t="str">
        <f t="shared" si="19"/>
        <v>36063835aB</v>
      </c>
    </row>
    <row r="205" spans="1:14" x14ac:dyDescent="0.2">
      <c r="A205" s="209" t="s">
        <v>61</v>
      </c>
      <c r="B205" s="233" t="str">
        <f>VLOOKUP(A205,Adr!A:B,2,FALSE)</f>
        <v>Slovenský atletický zväz</v>
      </c>
      <c r="C205" s="212" t="s">
        <v>1618</v>
      </c>
      <c r="D205" s="214">
        <v>10000</v>
      </c>
      <c r="E205" s="199">
        <v>0</v>
      </c>
      <c r="F205" s="192" t="s">
        <v>203</v>
      </c>
      <c r="G205" s="198" t="s">
        <v>10</v>
      </c>
      <c r="H205" s="195" t="s">
        <v>729</v>
      </c>
      <c r="I205" s="219" t="str">
        <f t="shared" si="15"/>
        <v>36063835d</v>
      </c>
      <c r="J205" s="193" t="str">
        <f t="shared" si="16"/>
        <v>36063835026 03</v>
      </c>
      <c r="K205" s="5"/>
      <c r="L205" s="193" t="str">
        <f t="shared" si="17"/>
        <v>36063835026 03B</v>
      </c>
      <c r="M205" s="5" t="str">
        <f t="shared" si="18"/>
        <v>Slovenský atletický zväzdBBaluch Matej</v>
      </c>
      <c r="N205" s="3" t="str">
        <f t="shared" si="19"/>
        <v>36063835dB</v>
      </c>
    </row>
    <row r="206" spans="1:14" x14ac:dyDescent="0.2">
      <c r="A206" s="229" t="s">
        <v>61</v>
      </c>
      <c r="B206" s="233" t="str">
        <f>VLOOKUP(A206,Adr!A:B,2,FALSE)</f>
        <v>Slovenský atletický zväz</v>
      </c>
      <c r="C206" s="212" t="s">
        <v>1774</v>
      </c>
      <c r="D206" s="214">
        <v>5000</v>
      </c>
      <c r="E206" s="199">
        <v>0</v>
      </c>
      <c r="F206" s="192" t="s">
        <v>203</v>
      </c>
      <c r="G206" s="198" t="s">
        <v>10</v>
      </c>
      <c r="H206" s="195" t="s">
        <v>729</v>
      </c>
      <c r="I206" s="219" t="str">
        <f t="shared" si="15"/>
        <v>36063835d</v>
      </c>
      <c r="J206" s="193" t="str">
        <f t="shared" si="16"/>
        <v>36063835026 03</v>
      </c>
      <c r="K206" s="5"/>
      <c r="L206" s="193" t="str">
        <f t="shared" si="17"/>
        <v>36063835026 03B</v>
      </c>
      <c r="M206" s="5" t="str">
        <f t="shared" si="18"/>
        <v>Slovenský atletický zväzdBBátovský Jakub</v>
      </c>
      <c r="N206" s="3" t="str">
        <f t="shared" si="19"/>
        <v>36063835dB</v>
      </c>
    </row>
    <row r="207" spans="1:14" x14ac:dyDescent="0.2">
      <c r="A207" s="229" t="s">
        <v>61</v>
      </c>
      <c r="B207" s="233" t="str">
        <f>VLOOKUP(A207,Adr!A:B,2,FALSE)</f>
        <v>Slovenský atletický zväz</v>
      </c>
      <c r="C207" s="212" t="s">
        <v>1619</v>
      </c>
      <c r="D207" s="214">
        <v>12500</v>
      </c>
      <c r="E207" s="199">
        <v>0</v>
      </c>
      <c r="F207" s="192" t="s">
        <v>203</v>
      </c>
      <c r="G207" s="198" t="s">
        <v>10</v>
      </c>
      <c r="H207" s="195" t="s">
        <v>729</v>
      </c>
      <c r="I207" s="219" t="str">
        <f t="shared" si="15"/>
        <v>36063835d</v>
      </c>
      <c r="J207" s="193" t="str">
        <f t="shared" si="16"/>
        <v>36063835026 03</v>
      </c>
      <c r="K207" s="5"/>
      <c r="L207" s="193" t="str">
        <f t="shared" si="17"/>
        <v>36063835026 03B</v>
      </c>
      <c r="M207" s="5" t="str">
        <f t="shared" si="18"/>
        <v>Slovenský atletický zväzdBForster Viktória</v>
      </c>
      <c r="N207" s="3" t="str">
        <f t="shared" si="19"/>
        <v>36063835dB</v>
      </c>
    </row>
    <row r="208" spans="1:14" x14ac:dyDescent="0.2">
      <c r="A208" s="192" t="s">
        <v>61</v>
      </c>
      <c r="B208" s="233" t="str">
        <f>VLOOKUP(A208,Adr!A:B,2,FALSE)</f>
        <v>Slovenský atletický zväz</v>
      </c>
      <c r="C208" s="212" t="s">
        <v>1620</v>
      </c>
      <c r="D208" s="214">
        <v>20000</v>
      </c>
      <c r="E208" s="199">
        <v>0</v>
      </c>
      <c r="F208" s="192" t="s">
        <v>203</v>
      </c>
      <c r="G208" s="195" t="s">
        <v>10</v>
      </c>
      <c r="H208" s="195" t="s">
        <v>729</v>
      </c>
      <c r="I208" s="219" t="str">
        <f t="shared" si="15"/>
        <v>36063835d</v>
      </c>
      <c r="J208" s="193" t="str">
        <f t="shared" si="16"/>
        <v>36063835026 03</v>
      </c>
      <c r="K208" s="5"/>
      <c r="L208" s="193" t="str">
        <f t="shared" si="17"/>
        <v>36063835026 03B</v>
      </c>
      <c r="M208" s="5" t="str">
        <f t="shared" si="18"/>
        <v>Slovenský atletický zväzdBFraňo Peter</v>
      </c>
      <c r="N208" s="3" t="str">
        <f t="shared" si="19"/>
        <v>36063835dB</v>
      </c>
    </row>
    <row r="209" spans="1:14" x14ac:dyDescent="0.2">
      <c r="A209" s="229" t="s">
        <v>61</v>
      </c>
      <c r="B209" s="233" t="str">
        <f>VLOOKUP(A209,Adr!A:B,2,FALSE)</f>
        <v>Slovenský atletický zväz</v>
      </c>
      <c r="C209" s="212" t="s">
        <v>1621</v>
      </c>
      <c r="D209" s="214">
        <v>7500</v>
      </c>
      <c r="E209" s="199">
        <v>0</v>
      </c>
      <c r="F209" s="192" t="s">
        <v>203</v>
      </c>
      <c r="G209" s="198" t="s">
        <v>10</v>
      </c>
      <c r="H209" s="195" t="s">
        <v>729</v>
      </c>
      <c r="I209" s="219" t="str">
        <f t="shared" si="15"/>
        <v>36063835d</v>
      </c>
      <c r="J209" s="193" t="str">
        <f t="shared" si="16"/>
        <v>36063835026 03</v>
      </c>
      <c r="K209" s="5"/>
      <c r="L209" s="193" t="str">
        <f t="shared" si="17"/>
        <v>36063835026 03B</v>
      </c>
      <c r="M209" s="5" t="str">
        <f t="shared" si="18"/>
        <v>Slovenský atletický zväzdBGajanová Gabriela</v>
      </c>
      <c r="N209" s="3" t="str">
        <f t="shared" si="19"/>
        <v>36063835dB</v>
      </c>
    </row>
    <row r="210" spans="1:14" x14ac:dyDescent="0.2">
      <c r="A210" s="209" t="s">
        <v>61</v>
      </c>
      <c r="B210" s="233" t="str">
        <f>VLOOKUP(A210,Adr!A:B,2,FALSE)</f>
        <v>Slovenský atletický zväz</v>
      </c>
      <c r="C210" s="212" t="s">
        <v>1622</v>
      </c>
      <c r="D210" s="214">
        <v>15000</v>
      </c>
      <c r="E210" s="199">
        <v>0</v>
      </c>
      <c r="F210" s="192" t="s">
        <v>203</v>
      </c>
      <c r="G210" s="198" t="s">
        <v>10</v>
      </c>
      <c r="H210" s="195" t="s">
        <v>729</v>
      </c>
      <c r="I210" s="219" t="str">
        <f t="shared" si="15"/>
        <v>36063835d</v>
      </c>
      <c r="J210" s="193" t="str">
        <f t="shared" si="16"/>
        <v>36063835026 03</v>
      </c>
      <c r="K210" s="5"/>
      <c r="L210" s="193" t="str">
        <f t="shared" si="17"/>
        <v>36063835026 03B</v>
      </c>
      <c r="M210" s="5" t="str">
        <f t="shared" si="18"/>
        <v>Slovenský atletický zväzdBHrašnová Martina</v>
      </c>
      <c r="N210" s="3" t="str">
        <f t="shared" si="19"/>
        <v>36063835dB</v>
      </c>
    </row>
    <row r="211" spans="1:14" x14ac:dyDescent="0.2">
      <c r="A211" s="192" t="s">
        <v>61</v>
      </c>
      <c r="B211" s="233" t="str">
        <f>VLOOKUP(A211,Adr!A:B,2,FALSE)</f>
        <v>Slovenský atletický zväz</v>
      </c>
      <c r="C211" s="212" t="s">
        <v>1775</v>
      </c>
      <c r="D211" s="214">
        <v>5000</v>
      </c>
      <c r="E211" s="199">
        <v>0</v>
      </c>
      <c r="F211" s="192" t="s">
        <v>203</v>
      </c>
      <c r="G211" s="198" t="s">
        <v>10</v>
      </c>
      <c r="H211" s="195" t="s">
        <v>729</v>
      </c>
      <c r="I211" s="219" t="str">
        <f t="shared" si="15"/>
        <v>36063835d</v>
      </c>
      <c r="J211" s="193" t="str">
        <f t="shared" si="16"/>
        <v>36063835026 03</v>
      </c>
      <c r="K211" s="5"/>
      <c r="L211" s="193" t="str">
        <f t="shared" si="17"/>
        <v>36063835026 03B</v>
      </c>
      <c r="M211" s="5" t="str">
        <f t="shared" si="18"/>
        <v>Slovenský atletický zväzdBKurucová Terézia</v>
      </c>
      <c r="N211" s="3" t="str">
        <f t="shared" si="19"/>
        <v>36063835dB</v>
      </c>
    </row>
    <row r="212" spans="1:14" x14ac:dyDescent="0.2">
      <c r="A212" s="192" t="s">
        <v>61</v>
      </c>
      <c r="B212" s="233" t="str">
        <f>VLOOKUP(A212,Adr!A:B,2,FALSE)</f>
        <v>Slovenský atletický zväz</v>
      </c>
      <c r="C212" s="223" t="s">
        <v>1623</v>
      </c>
      <c r="D212" s="213">
        <v>15000</v>
      </c>
      <c r="E212" s="269">
        <v>0</v>
      </c>
      <c r="F212" s="192" t="s">
        <v>203</v>
      </c>
      <c r="G212" s="198" t="s">
        <v>10</v>
      </c>
      <c r="H212" s="195" t="s">
        <v>729</v>
      </c>
      <c r="I212" s="219" t="str">
        <f t="shared" si="15"/>
        <v>36063835d</v>
      </c>
      <c r="J212" s="193" t="str">
        <f t="shared" si="16"/>
        <v>36063835026 03</v>
      </c>
      <c r="K212" s="5"/>
      <c r="L212" s="193" t="str">
        <f t="shared" si="17"/>
        <v>36063835026 03B</v>
      </c>
      <c r="M212" s="5" t="str">
        <f t="shared" si="18"/>
        <v>Slovenský atletický zväzdBMorvay Michal</v>
      </c>
      <c r="N212" s="3" t="str">
        <f t="shared" si="19"/>
        <v>36063835dB</v>
      </c>
    </row>
    <row r="213" spans="1:14" x14ac:dyDescent="0.2">
      <c r="A213" s="192" t="s">
        <v>61</v>
      </c>
      <c r="B213" s="233" t="str">
        <f>VLOOKUP(A213,Adr!A:B,2,FALSE)</f>
        <v>Slovenský atletický zväz</v>
      </c>
      <c r="C213" s="223" t="s">
        <v>1776</v>
      </c>
      <c r="D213" s="213">
        <v>5000</v>
      </c>
      <c r="E213" s="269">
        <v>0</v>
      </c>
      <c r="F213" s="192" t="s">
        <v>203</v>
      </c>
      <c r="G213" s="195" t="s">
        <v>10</v>
      </c>
      <c r="H213" s="195" t="s">
        <v>729</v>
      </c>
      <c r="I213" s="219" t="str">
        <f t="shared" si="15"/>
        <v>36063835d</v>
      </c>
      <c r="J213" s="193" t="str">
        <f t="shared" si="16"/>
        <v>36063835026 03</v>
      </c>
      <c r="K213" s="5"/>
      <c r="L213" s="193" t="str">
        <f t="shared" si="17"/>
        <v>36063835026 03B</v>
      </c>
      <c r="M213" s="5" t="str">
        <f t="shared" si="18"/>
        <v>Slovenský atletický zväzdBSlezáková Rebecca</v>
      </c>
      <c r="N213" s="3" t="str">
        <f t="shared" si="19"/>
        <v>36063835dB</v>
      </c>
    </row>
    <row r="214" spans="1:14" x14ac:dyDescent="0.2">
      <c r="A214" s="192" t="s">
        <v>61</v>
      </c>
      <c r="B214" s="233" t="str">
        <f>VLOOKUP(A214,Adr!A:B,2,FALSE)</f>
        <v>Slovenský atletický zväz</v>
      </c>
      <c r="C214" s="217" t="s">
        <v>1624</v>
      </c>
      <c r="D214" s="213">
        <v>12500</v>
      </c>
      <c r="E214" s="269">
        <v>0</v>
      </c>
      <c r="F214" s="192" t="s">
        <v>203</v>
      </c>
      <c r="G214" s="198" t="s">
        <v>10</v>
      </c>
      <c r="H214" s="195" t="s">
        <v>729</v>
      </c>
      <c r="I214" s="219" t="str">
        <f t="shared" si="15"/>
        <v>36063835d</v>
      </c>
      <c r="J214" s="193" t="str">
        <f t="shared" si="16"/>
        <v>36063835026 03</v>
      </c>
      <c r="K214" s="5"/>
      <c r="L214" s="193" t="str">
        <f t="shared" si="17"/>
        <v>36063835026 03B</v>
      </c>
      <c r="M214" s="5" t="str">
        <f t="shared" si="18"/>
        <v>Slovenský atletický zväzdBŠula Karel</v>
      </c>
      <c r="N214" s="3" t="str">
        <f t="shared" si="19"/>
        <v>36063835dB</v>
      </c>
    </row>
    <row r="215" spans="1:14" x14ac:dyDescent="0.2">
      <c r="A215" s="209" t="s">
        <v>61</v>
      </c>
      <c r="B215" s="233" t="str">
        <f>VLOOKUP(A215,Adr!A:B,2,FALSE)</f>
        <v>Slovenský atletický zväz</v>
      </c>
      <c r="C215" s="195" t="s">
        <v>1625</v>
      </c>
      <c r="D215" s="198">
        <v>15000</v>
      </c>
      <c r="E215" s="199">
        <v>0</v>
      </c>
      <c r="F215" s="192" t="s">
        <v>203</v>
      </c>
      <c r="G215" s="198" t="s">
        <v>10</v>
      </c>
      <c r="H215" s="195" t="s">
        <v>729</v>
      </c>
      <c r="I215" s="219" t="str">
        <f t="shared" si="15"/>
        <v>36063835d</v>
      </c>
      <c r="J215" s="193" t="str">
        <f t="shared" si="16"/>
        <v>36063835026 03</v>
      </c>
      <c r="K215" s="5"/>
      <c r="L215" s="193" t="str">
        <f t="shared" si="17"/>
        <v>36063835026 03B</v>
      </c>
      <c r="M215" s="5" t="str">
        <f t="shared" si="18"/>
        <v>Slovenský atletický zväzdBÚradník Miroslav</v>
      </c>
      <c r="N215" s="3" t="str">
        <f t="shared" si="19"/>
        <v>36063835dB</v>
      </c>
    </row>
    <row r="216" spans="1:14" x14ac:dyDescent="0.2">
      <c r="A216" s="229" t="s">
        <v>61</v>
      </c>
      <c r="B216" s="233" t="str">
        <f>VLOOKUP(A216,Adr!A:B,2,FALSE)</f>
        <v>Slovenský atletický zväz</v>
      </c>
      <c r="C216" s="195" t="s">
        <v>1626</v>
      </c>
      <c r="D216" s="198">
        <v>40000</v>
      </c>
      <c r="E216" s="269">
        <v>0</v>
      </c>
      <c r="F216" s="192" t="s">
        <v>203</v>
      </c>
      <c r="G216" s="198" t="s">
        <v>10</v>
      </c>
      <c r="H216" s="195" t="s">
        <v>729</v>
      </c>
      <c r="I216" s="219" t="str">
        <f t="shared" si="15"/>
        <v>36063835d</v>
      </c>
      <c r="J216" s="193" t="str">
        <f t="shared" si="16"/>
        <v>36063835026 03</v>
      </c>
      <c r="K216" s="5"/>
      <c r="L216" s="193" t="str">
        <f t="shared" si="17"/>
        <v>36063835026 03B</v>
      </c>
      <c r="M216" s="5" t="str">
        <f t="shared" si="18"/>
        <v>Slovenský atletický zväzdBVolko Ján</v>
      </c>
      <c r="N216" s="3" t="str">
        <f t="shared" si="19"/>
        <v>36063835dB</v>
      </c>
    </row>
    <row r="217" spans="1:14" x14ac:dyDescent="0.2">
      <c r="A217" s="192" t="s">
        <v>61</v>
      </c>
      <c r="B217" s="233" t="str">
        <f>VLOOKUP(A217,Adr!A:B,2,FALSE)</f>
        <v>Slovenský atletický zväz</v>
      </c>
      <c r="C217" s="195" t="s">
        <v>1627</v>
      </c>
      <c r="D217" s="198">
        <v>35000</v>
      </c>
      <c r="E217" s="269">
        <v>0</v>
      </c>
      <c r="F217" s="192" t="s">
        <v>203</v>
      </c>
      <c r="G217" s="198" t="s">
        <v>10</v>
      </c>
      <c r="H217" s="195" t="s">
        <v>729</v>
      </c>
      <c r="I217" s="219" t="str">
        <f t="shared" si="15"/>
        <v>36063835d</v>
      </c>
      <c r="J217" s="193" t="str">
        <f t="shared" si="16"/>
        <v>36063835026 03</v>
      </c>
      <c r="K217" s="5"/>
      <c r="L217" s="193" t="str">
        <f t="shared" si="17"/>
        <v>36063835026 03B</v>
      </c>
      <c r="M217" s="5" t="str">
        <f t="shared" si="18"/>
        <v>Slovenský atletický zväzdBZapletalová Emma</v>
      </c>
      <c r="N217" s="3" t="str">
        <f t="shared" si="19"/>
        <v>36063835dB</v>
      </c>
    </row>
    <row r="218" spans="1:14" x14ac:dyDescent="0.2">
      <c r="A218" s="209" t="s">
        <v>61</v>
      </c>
      <c r="B218" s="233" t="str">
        <f>VLOOKUP(A218,Adr!A:B,2,FALSE)</f>
        <v>Slovenský atletický zväz</v>
      </c>
      <c r="C218" s="195" t="s">
        <v>1514</v>
      </c>
      <c r="D218" s="198">
        <v>50000</v>
      </c>
      <c r="E218" s="199">
        <v>0</v>
      </c>
      <c r="F218" s="192" t="s">
        <v>204</v>
      </c>
      <c r="G218" s="198" t="s">
        <v>10</v>
      </c>
      <c r="H218" s="195" t="s">
        <v>729</v>
      </c>
      <c r="I218" s="219" t="str">
        <f t="shared" si="15"/>
        <v>36063835e</v>
      </c>
      <c r="J218" s="193" t="str">
        <f t="shared" si="16"/>
        <v>36063835026 03</v>
      </c>
      <c r="K218" s="5"/>
      <c r="L218" s="193" t="str">
        <f t="shared" si="17"/>
        <v>36063835026 03B</v>
      </c>
      <c r="M218" s="5" t="str">
        <f t="shared" si="18"/>
        <v>Slovenský atletický zväzeBAtletický míting P-T-S</v>
      </c>
      <c r="N218" s="3" t="str">
        <f t="shared" si="19"/>
        <v>36063835eB</v>
      </c>
    </row>
    <row r="219" spans="1:14" x14ac:dyDescent="0.2">
      <c r="A219" s="192" t="s">
        <v>61</v>
      </c>
      <c r="B219" s="233" t="str">
        <f>VLOOKUP(A219,Adr!A:B,2,FALSE)</f>
        <v>Slovenský atletický zväz</v>
      </c>
      <c r="C219" s="212" t="s">
        <v>1822</v>
      </c>
      <c r="D219" s="214">
        <v>941</v>
      </c>
      <c r="E219" s="199">
        <v>0</v>
      </c>
      <c r="F219" s="209" t="s">
        <v>205</v>
      </c>
      <c r="G219" s="212" t="s">
        <v>10</v>
      </c>
      <c r="H219" s="212" t="s">
        <v>729</v>
      </c>
      <c r="I219" s="219" t="str">
        <f t="shared" si="15"/>
        <v>36063835f</v>
      </c>
      <c r="J219" s="193" t="str">
        <f t="shared" si="16"/>
        <v>36063835026 03</v>
      </c>
      <c r="K219" s="5"/>
      <c r="L219" s="193" t="str">
        <f t="shared" si="17"/>
        <v>36063835026 03B</v>
      </c>
      <c r="M219" s="5" t="str">
        <f t="shared" si="18"/>
        <v>Slovenský atletický zväzfBodmena trénerovi Ján Sedlák</v>
      </c>
      <c r="N219" s="3" t="str">
        <f t="shared" si="19"/>
        <v>36063835fB</v>
      </c>
    </row>
    <row r="220" spans="1:14" x14ac:dyDescent="0.2">
      <c r="A220" s="192" t="s">
        <v>61</v>
      </c>
      <c r="B220" s="233" t="str">
        <f>VLOOKUP(A220,Adr!A:B,2,FALSE)</f>
        <v>Slovenský atletický zväz</v>
      </c>
      <c r="C220" s="212" t="s">
        <v>1823</v>
      </c>
      <c r="D220" s="214">
        <v>1412</v>
      </c>
      <c r="E220" s="199">
        <v>0</v>
      </c>
      <c r="F220" s="209" t="s">
        <v>205</v>
      </c>
      <c r="G220" s="212" t="s">
        <v>10</v>
      </c>
      <c r="H220" s="212" t="s">
        <v>729</v>
      </c>
      <c r="I220" s="219" t="str">
        <f t="shared" si="15"/>
        <v>36063835f</v>
      </c>
      <c r="J220" s="193" t="str">
        <f t="shared" si="16"/>
        <v>36063835026 03</v>
      </c>
      <c r="K220" s="5"/>
      <c r="L220" s="193" t="str">
        <f t="shared" si="17"/>
        <v>36063835026 03B</v>
      </c>
      <c r="M220" s="5" t="str">
        <f t="shared" si="18"/>
        <v>Slovenský atletický zväzfBodmena trénerovi Lukáš Kotala</v>
      </c>
      <c r="N220" s="3" t="str">
        <f t="shared" si="19"/>
        <v>36063835fB</v>
      </c>
    </row>
    <row r="221" spans="1:14" ht="20.399999999999999" x14ac:dyDescent="0.2">
      <c r="A221" s="192" t="s">
        <v>61</v>
      </c>
      <c r="B221" s="233" t="str">
        <f>VLOOKUP(A221,Adr!A:B,2,FALSE)</f>
        <v>Slovenský atletický zväz</v>
      </c>
      <c r="C221" s="223" t="s">
        <v>1504</v>
      </c>
      <c r="D221" s="213">
        <v>20150</v>
      </c>
      <c r="E221" s="199">
        <v>0</v>
      </c>
      <c r="F221" s="192" t="s">
        <v>209</v>
      </c>
      <c r="G221" s="195" t="s">
        <v>7</v>
      </c>
      <c r="H221" s="195" t="s">
        <v>729</v>
      </c>
      <c r="I221" s="219" t="str">
        <f t="shared" si="15"/>
        <v>36063835j</v>
      </c>
      <c r="J221" s="193" t="str">
        <f t="shared" si="16"/>
        <v>36063835026 01</v>
      </c>
      <c r="K221" s="5"/>
      <c r="L221" s="193" t="str">
        <f t="shared" si="17"/>
        <v>36063835026 01B</v>
      </c>
      <c r="M221" s="5" t="str">
        <f t="shared" si="18"/>
        <v>Slovenský atletický zväzjBZabezpečenie finále školských športových súťaží (Šamorín 2023) v súťažiach kategórie "A" v atletike základných škôl</v>
      </c>
      <c r="N221" s="3" t="str">
        <f t="shared" si="19"/>
        <v>36063835jB</v>
      </c>
    </row>
    <row r="222" spans="1:14" x14ac:dyDescent="0.2">
      <c r="A222" s="229" t="s">
        <v>997</v>
      </c>
      <c r="B222" s="233" t="str">
        <f>VLOOKUP(A222,Adr!A:B,2,FALSE)</f>
        <v>Slovenský biliardový zväz</v>
      </c>
      <c r="C222" s="212" t="s">
        <v>812</v>
      </c>
      <c r="D222" s="214">
        <v>35060</v>
      </c>
      <c r="E222" s="269">
        <v>0</v>
      </c>
      <c r="F222" s="192" t="s">
        <v>200</v>
      </c>
      <c r="G222" s="195" t="s">
        <v>6</v>
      </c>
      <c r="H222" s="195" t="s">
        <v>729</v>
      </c>
      <c r="I222" s="219" t="str">
        <f t="shared" si="15"/>
        <v>31753825a</v>
      </c>
      <c r="J222" s="193" t="str">
        <f t="shared" si="16"/>
        <v>31753825026 02</v>
      </c>
      <c r="K222" s="5" t="s">
        <v>64</v>
      </c>
      <c r="L222" s="193" t="str">
        <f t="shared" si="17"/>
        <v>31753825026 02B</v>
      </c>
      <c r="M222" s="5" t="str">
        <f t="shared" si="18"/>
        <v>Slovenský biliardový zväzaBbiliard - bežné transfery</v>
      </c>
      <c r="N222" s="3" t="str">
        <f t="shared" si="19"/>
        <v>31753825aB</v>
      </c>
    </row>
    <row r="223" spans="1:14" x14ac:dyDescent="0.2">
      <c r="A223" s="229" t="s">
        <v>65</v>
      </c>
      <c r="B223" s="233" t="str">
        <f>VLOOKUP(A223,Adr!A:B,2,FALSE)</f>
        <v>Slovenský bowlingový zväz</v>
      </c>
      <c r="C223" s="212" t="s">
        <v>813</v>
      </c>
      <c r="D223" s="214">
        <v>31951</v>
      </c>
      <c r="E223" s="199">
        <v>0</v>
      </c>
      <c r="F223" s="192" t="s">
        <v>200</v>
      </c>
      <c r="G223" s="198" t="s">
        <v>6</v>
      </c>
      <c r="H223" s="195" t="s">
        <v>729</v>
      </c>
      <c r="I223" s="219" t="str">
        <f t="shared" si="15"/>
        <v>36128147a</v>
      </c>
      <c r="J223" s="193" t="str">
        <f t="shared" si="16"/>
        <v>36128147026 02</v>
      </c>
      <c r="K223" s="5" t="s">
        <v>158</v>
      </c>
      <c r="L223" s="193" t="str">
        <f t="shared" si="17"/>
        <v>36128147026 02B</v>
      </c>
      <c r="M223" s="5" t="str">
        <f t="shared" si="18"/>
        <v>Slovenský bowlingový zväzaBbowling - bežné transfery</v>
      </c>
      <c r="N223" s="3" t="str">
        <f t="shared" si="19"/>
        <v>36128147aB</v>
      </c>
    </row>
    <row r="224" spans="1:14" x14ac:dyDescent="0.2">
      <c r="A224" s="192" t="s">
        <v>983</v>
      </c>
      <c r="B224" s="233" t="str">
        <f>VLOOKUP(A224,Adr!A:B,2,FALSE)</f>
        <v>Slovenský bridžový zväz</v>
      </c>
      <c r="C224" s="195" t="s">
        <v>814</v>
      </c>
      <c r="D224" s="198">
        <v>31951</v>
      </c>
      <c r="E224" s="199">
        <v>0</v>
      </c>
      <c r="F224" s="192" t="s">
        <v>200</v>
      </c>
      <c r="G224" s="198" t="s">
        <v>6</v>
      </c>
      <c r="H224" s="195" t="s">
        <v>729</v>
      </c>
      <c r="I224" s="219" t="str">
        <f t="shared" si="15"/>
        <v>31770908a</v>
      </c>
      <c r="J224" s="193" t="str">
        <f t="shared" si="16"/>
        <v>31770908026 02</v>
      </c>
      <c r="K224" s="5" t="s">
        <v>68</v>
      </c>
      <c r="L224" s="193" t="str">
        <f t="shared" si="17"/>
        <v>31770908026 02B</v>
      </c>
      <c r="M224" s="5" t="str">
        <f t="shared" si="18"/>
        <v>Slovenský bridžový zväzaBbridž - bežné transfery</v>
      </c>
      <c r="N224" s="3" t="str">
        <f t="shared" si="19"/>
        <v>31770908aB</v>
      </c>
    </row>
    <row r="225" spans="1:14" x14ac:dyDescent="0.2">
      <c r="A225" s="192" t="s">
        <v>984</v>
      </c>
      <c r="B225" s="233" t="str">
        <f>VLOOKUP(A225,Adr!A:B,2,FALSE)</f>
        <v>Slovenský curlingový zväz</v>
      </c>
      <c r="C225" s="223" t="s">
        <v>815</v>
      </c>
      <c r="D225" s="213">
        <v>50486</v>
      </c>
      <c r="E225" s="269">
        <v>0</v>
      </c>
      <c r="F225" s="192" t="s">
        <v>200</v>
      </c>
      <c r="G225" s="195" t="s">
        <v>6</v>
      </c>
      <c r="H225" s="195" t="s">
        <v>729</v>
      </c>
      <c r="I225" s="219" t="str">
        <f t="shared" si="15"/>
        <v>37841866a</v>
      </c>
      <c r="J225" s="193" t="str">
        <f t="shared" si="16"/>
        <v>37841866026 02</v>
      </c>
      <c r="K225" s="5" t="s">
        <v>70</v>
      </c>
      <c r="L225" s="193" t="str">
        <f t="shared" si="17"/>
        <v>37841866026 02B</v>
      </c>
      <c r="M225" s="5" t="str">
        <f t="shared" si="18"/>
        <v>Slovenský curlingový zväzaBcurling - bežné transfery</v>
      </c>
      <c r="N225" s="3" t="str">
        <f t="shared" si="19"/>
        <v>37841866aB</v>
      </c>
    </row>
    <row r="226" spans="1:14" x14ac:dyDescent="0.2">
      <c r="A226" s="229" t="s">
        <v>1066</v>
      </c>
      <c r="B226" s="233" t="str">
        <f>VLOOKUP(A226,Adr!A:B,2,FALSE)</f>
        <v>Slovenský cykloklub</v>
      </c>
      <c r="C226" s="212" t="s">
        <v>1340</v>
      </c>
      <c r="D226" s="214">
        <v>132600</v>
      </c>
      <c r="E226" s="269">
        <v>0</v>
      </c>
      <c r="F226" s="192" t="s">
        <v>207</v>
      </c>
      <c r="G226" s="198" t="s">
        <v>7</v>
      </c>
      <c r="H226" s="195" t="s">
        <v>729</v>
      </c>
      <c r="I226" s="219" t="str">
        <f t="shared" si="15"/>
        <v>34009388h</v>
      </c>
      <c r="J226" s="193" t="str">
        <f t="shared" si="16"/>
        <v>34009388026 01</v>
      </c>
      <c r="K226" s="5"/>
      <c r="L226" s="193" t="str">
        <f t="shared" si="17"/>
        <v>34009388026 01B</v>
      </c>
      <c r="M226" s="5" t="str">
        <f t="shared" si="18"/>
        <v>Slovenský cykloklubhBznačenie cykloturistických trás</v>
      </c>
      <c r="N226" s="3" t="str">
        <f t="shared" si="19"/>
        <v>34009388hB</v>
      </c>
    </row>
    <row r="227" spans="1:14" x14ac:dyDescent="0.2">
      <c r="A227" s="229" t="s">
        <v>71</v>
      </c>
      <c r="B227" s="233" t="str">
        <f>VLOOKUP(A227,Adr!A:B,2,FALSE)</f>
        <v>Slovenský futbalový zväz</v>
      </c>
      <c r="C227" s="195" t="s">
        <v>816</v>
      </c>
      <c r="D227" s="198">
        <v>13114113</v>
      </c>
      <c r="E227" s="199">
        <v>0</v>
      </c>
      <c r="F227" s="192" t="s">
        <v>200</v>
      </c>
      <c r="G227" s="245" t="s">
        <v>6</v>
      </c>
      <c r="H227" s="195" t="s">
        <v>729</v>
      </c>
      <c r="I227" s="219" t="str">
        <f t="shared" si="15"/>
        <v>00687308a</v>
      </c>
      <c r="J227" s="193" t="str">
        <f t="shared" si="16"/>
        <v>00687308026 02</v>
      </c>
      <c r="K227" s="5" t="s">
        <v>13</v>
      </c>
      <c r="L227" s="193" t="str">
        <f t="shared" si="17"/>
        <v>00687308026 02B</v>
      </c>
      <c r="M227" s="5" t="str">
        <f t="shared" si="18"/>
        <v>Slovenský futbalový zväzaBfutbal - bežné transfery</v>
      </c>
      <c r="N227" s="3" t="str">
        <f t="shared" si="19"/>
        <v>00687308aB</v>
      </c>
    </row>
    <row r="228" spans="1:14" x14ac:dyDescent="0.2">
      <c r="A228" s="229" t="s">
        <v>71</v>
      </c>
      <c r="B228" s="233" t="str">
        <f>VLOOKUP(A228,Adr!A:B,2,FALSE)</f>
        <v>Slovenský futbalový zväz</v>
      </c>
      <c r="C228" s="212" t="s">
        <v>1040</v>
      </c>
      <c r="D228" s="214">
        <v>465000</v>
      </c>
      <c r="E228" s="269">
        <v>0</v>
      </c>
      <c r="F228" s="192" t="s">
        <v>200</v>
      </c>
      <c r="G228" s="198" t="s">
        <v>6</v>
      </c>
      <c r="H228" s="195" t="s">
        <v>730</v>
      </c>
      <c r="I228" s="219" t="str">
        <f t="shared" si="15"/>
        <v>00687308a</v>
      </c>
      <c r="J228" s="193" t="str">
        <f t="shared" si="16"/>
        <v>00687308026 02</v>
      </c>
      <c r="K228" s="5" t="s">
        <v>13</v>
      </c>
      <c r="L228" s="193" t="str">
        <f t="shared" si="17"/>
        <v>00687308026 02K</v>
      </c>
      <c r="M228" s="5" t="str">
        <f t="shared" si="18"/>
        <v>Slovenský futbalový zväzaKfutbal - kapitálové transfery</v>
      </c>
      <c r="N228" s="3" t="str">
        <f t="shared" si="19"/>
        <v>00687308aK</v>
      </c>
    </row>
    <row r="229" spans="1:14" x14ac:dyDescent="0.2">
      <c r="A229" s="209" t="s">
        <v>71</v>
      </c>
      <c r="B229" s="233" t="str">
        <f>VLOOKUP(A229,Adr!A:B,2,FALSE)</f>
        <v>Slovenský futbalový zväz</v>
      </c>
      <c r="C229" s="212" t="s">
        <v>1505</v>
      </c>
      <c r="D229" s="214">
        <v>29650</v>
      </c>
      <c r="E229" s="269">
        <v>0</v>
      </c>
      <c r="F229" s="192" t="s">
        <v>209</v>
      </c>
      <c r="G229" s="195" t="s">
        <v>7</v>
      </c>
      <c r="H229" s="195" t="s">
        <v>729</v>
      </c>
      <c r="I229" s="219" t="str">
        <f t="shared" si="15"/>
        <v>00687308j</v>
      </c>
      <c r="J229" s="193" t="str">
        <f t="shared" si="16"/>
        <v>00687308026 01</v>
      </c>
      <c r="K229" s="5"/>
      <c r="L229" s="193" t="str">
        <f t="shared" si="17"/>
        <v>00687308026 01B</v>
      </c>
      <c r="M229" s="5" t="str">
        <f t="shared" si="18"/>
        <v>Slovenský futbalový zväzjBZabezpečenie finále školských športových súťaží (Šamorín 2023) v súťažiach kategórie "A" vo futbale základných škôl</v>
      </c>
      <c r="N229" s="3" t="str">
        <f t="shared" si="19"/>
        <v>00687308jB</v>
      </c>
    </row>
    <row r="230" spans="1:14" ht="20.399999999999999" x14ac:dyDescent="0.2">
      <c r="A230" s="192" t="s">
        <v>71</v>
      </c>
      <c r="B230" s="233" t="str">
        <f>VLOOKUP(A230,Adr!A:B,2,FALSE)</f>
        <v>Slovenský futbalový zväz</v>
      </c>
      <c r="C230" s="223" t="s">
        <v>1506</v>
      </c>
      <c r="D230" s="213">
        <v>10000</v>
      </c>
      <c r="E230" s="199">
        <v>0</v>
      </c>
      <c r="F230" s="192" t="s">
        <v>209</v>
      </c>
      <c r="G230" s="195" t="s">
        <v>7</v>
      </c>
      <c r="H230" s="195" t="s">
        <v>729</v>
      </c>
      <c r="I230" s="219" t="str">
        <f t="shared" si="15"/>
        <v>00687308j</v>
      </c>
      <c r="J230" s="193" t="str">
        <f t="shared" si="16"/>
        <v>00687308026 01</v>
      </c>
      <c r="K230" s="5"/>
      <c r="L230" s="193" t="str">
        <f t="shared" si="17"/>
        <v>00687308026 01B</v>
      </c>
      <c r="M230" s="5" t="str">
        <f t="shared" si="18"/>
        <v>Slovenský futbalový zväzjBZabezpečenie školských športových súťaží 2023 v ostatných súťažiach kategórie "A" vo futbale (McDonald’s Cup) základných škôl</v>
      </c>
      <c r="N230" s="3" t="str">
        <f t="shared" si="19"/>
        <v>00687308jB</v>
      </c>
    </row>
    <row r="231" spans="1:14" x14ac:dyDescent="0.2">
      <c r="A231" s="229" t="s">
        <v>691</v>
      </c>
      <c r="B231" s="233" t="str">
        <f>VLOOKUP(A231,Adr!A:B,2,FALSE)</f>
        <v>Slovenský horolezecký spolok JAMES</v>
      </c>
      <c r="C231" s="195" t="s">
        <v>817</v>
      </c>
      <c r="D231" s="198">
        <v>117091</v>
      </c>
      <c r="E231" s="199">
        <v>0</v>
      </c>
      <c r="F231" s="192" t="s">
        <v>200</v>
      </c>
      <c r="G231" s="245" t="s">
        <v>6</v>
      </c>
      <c r="H231" s="195" t="s">
        <v>729</v>
      </c>
      <c r="I231" s="219" t="str">
        <f t="shared" si="15"/>
        <v>00586455a</v>
      </c>
      <c r="J231" s="193" t="str">
        <f t="shared" si="16"/>
        <v>00586455026 02</v>
      </c>
      <c r="K231" s="5" t="s">
        <v>73</v>
      </c>
      <c r="L231" s="193" t="str">
        <f t="shared" si="17"/>
        <v>00586455026 02B</v>
      </c>
      <c r="M231" s="5" t="str">
        <f t="shared" si="18"/>
        <v>Slovenský horolezecký spolok JAMESaBhorolezectvo - bežné transfery</v>
      </c>
      <c r="N231" s="3" t="str">
        <f t="shared" si="19"/>
        <v>00586455aB</v>
      </c>
    </row>
    <row r="232" spans="1:14" x14ac:dyDescent="0.2">
      <c r="A232" s="229" t="s">
        <v>691</v>
      </c>
      <c r="B232" s="233" t="str">
        <f>VLOOKUP(A232,Adr!A:B,2,FALSE)</f>
        <v>Slovenský horolezecký spolok JAMES</v>
      </c>
      <c r="C232" s="212" t="s">
        <v>818</v>
      </c>
      <c r="D232" s="214">
        <v>59605</v>
      </c>
      <c r="E232" s="199">
        <v>0</v>
      </c>
      <c r="F232" s="192" t="s">
        <v>200</v>
      </c>
      <c r="G232" s="245" t="s">
        <v>6</v>
      </c>
      <c r="H232" s="195" t="s">
        <v>729</v>
      </c>
      <c r="I232" s="219" t="str">
        <f t="shared" si="15"/>
        <v>00586455a</v>
      </c>
      <c r="J232" s="193" t="str">
        <f t="shared" si="16"/>
        <v>00586455026 02</v>
      </c>
      <c r="K232" s="5" t="s">
        <v>867</v>
      </c>
      <c r="L232" s="193" t="str">
        <f t="shared" si="17"/>
        <v>00586455026 02B</v>
      </c>
      <c r="M232" s="5" t="str">
        <f t="shared" si="18"/>
        <v>Slovenský horolezecký spolok JAMESaBšportové lezenie - bežné transfery</v>
      </c>
      <c r="N232" s="3" t="str">
        <f t="shared" si="19"/>
        <v>00586455aB</v>
      </c>
    </row>
    <row r="233" spans="1:14" x14ac:dyDescent="0.2">
      <c r="A233" s="192" t="s">
        <v>691</v>
      </c>
      <c r="B233" s="233" t="str">
        <f>VLOOKUP(A233,Adr!A:B,2,FALSE)</f>
        <v>Slovenský horolezecký spolok JAMES</v>
      </c>
      <c r="C233" s="195" t="s">
        <v>1628</v>
      </c>
      <c r="D233" s="198">
        <v>12500</v>
      </c>
      <c r="E233" s="269">
        <v>0</v>
      </c>
      <c r="F233" s="192" t="s">
        <v>203</v>
      </c>
      <c r="G233" s="198" t="s">
        <v>10</v>
      </c>
      <c r="H233" s="195" t="s">
        <v>729</v>
      </c>
      <c r="I233" s="219" t="str">
        <f t="shared" si="15"/>
        <v>00586455d</v>
      </c>
      <c r="J233" s="193" t="str">
        <f t="shared" si="16"/>
        <v>00586455026 03</v>
      </c>
      <c r="K233" s="5"/>
      <c r="L233" s="193" t="str">
        <f t="shared" si="17"/>
        <v>00586455026 03B</v>
      </c>
      <c r="M233" s="5" t="str">
        <f t="shared" si="18"/>
        <v>Slovenský horolezecký spolok JAMESdBBuršíková Martina</v>
      </c>
      <c r="N233" s="3" t="str">
        <f t="shared" si="19"/>
        <v>00586455dB</v>
      </c>
    </row>
    <row r="234" spans="1:14" x14ac:dyDescent="0.2">
      <c r="A234" s="192" t="s">
        <v>691</v>
      </c>
      <c r="B234" s="233" t="str">
        <f>VLOOKUP(A234,Adr!A:B,2,FALSE)</f>
        <v>Slovenský horolezecký spolok JAMES</v>
      </c>
      <c r="C234" s="223" t="s">
        <v>1629</v>
      </c>
      <c r="D234" s="213">
        <v>7500</v>
      </c>
      <c r="E234" s="269">
        <v>0</v>
      </c>
      <c r="F234" s="192" t="s">
        <v>203</v>
      </c>
      <c r="G234" s="195" t="s">
        <v>10</v>
      </c>
      <c r="H234" s="195" t="s">
        <v>729</v>
      </c>
      <c r="I234" s="219" t="str">
        <f t="shared" si="15"/>
        <v>00586455d</v>
      </c>
      <c r="J234" s="193" t="str">
        <f t="shared" si="16"/>
        <v>00586455026 03</v>
      </c>
      <c r="K234" s="5"/>
      <c r="L234" s="193" t="str">
        <f t="shared" si="17"/>
        <v>00586455026 03B</v>
      </c>
      <c r="M234" s="5" t="str">
        <f t="shared" si="18"/>
        <v>Slovenský horolezecký spolok JAMESdBMichalková Lujza</v>
      </c>
      <c r="N234" s="3" t="str">
        <f t="shared" si="19"/>
        <v>00586455dB</v>
      </c>
    </row>
    <row r="235" spans="1:14" x14ac:dyDescent="0.2">
      <c r="A235" s="209" t="s">
        <v>1759</v>
      </c>
      <c r="B235" s="233" t="str">
        <f>VLOOKUP(A235,Adr!A:B,2,FALSE)</f>
        <v>Slovenský kolkársky zväz</v>
      </c>
      <c r="C235" s="212" t="s">
        <v>1793</v>
      </c>
      <c r="D235" s="214">
        <v>25020</v>
      </c>
      <c r="E235" s="199">
        <v>0</v>
      </c>
      <c r="F235" s="192" t="s">
        <v>205</v>
      </c>
      <c r="G235" s="195" t="s">
        <v>10</v>
      </c>
      <c r="H235" s="195" t="s">
        <v>729</v>
      </c>
      <c r="I235" s="219" t="str">
        <f t="shared" si="15"/>
        <v>31771688f</v>
      </c>
      <c r="J235" s="193" t="str">
        <f t="shared" si="16"/>
        <v>31771688026 03</v>
      </c>
      <c r="K235" s="5"/>
      <c r="L235" s="193" t="str">
        <f t="shared" si="17"/>
        <v>31771688026 03B</v>
      </c>
      <c r="M235" s="5" t="str">
        <f t="shared" si="18"/>
        <v>Slovenský kolkársky zväzfBPlnenie úloh verejného záujmu v športe - rozvoj športu</v>
      </c>
      <c r="N235" s="3" t="str">
        <f t="shared" si="19"/>
        <v>31771688fB</v>
      </c>
    </row>
    <row r="236" spans="1:14" x14ac:dyDescent="0.2">
      <c r="A236" s="229" t="s">
        <v>74</v>
      </c>
      <c r="B236" s="233" t="str">
        <f>VLOOKUP(A236,Adr!A:B,2,FALSE)</f>
        <v>Slovenský krasokorčuliarsky zväz</v>
      </c>
      <c r="C236" s="212" t="s">
        <v>819</v>
      </c>
      <c r="D236" s="214">
        <v>264433</v>
      </c>
      <c r="E236" s="199">
        <v>0</v>
      </c>
      <c r="F236" s="192" t="s">
        <v>200</v>
      </c>
      <c r="G236" s="245" t="s">
        <v>6</v>
      </c>
      <c r="H236" s="195" t="s">
        <v>729</v>
      </c>
      <c r="I236" s="219" t="str">
        <f t="shared" si="15"/>
        <v>31805540a</v>
      </c>
      <c r="J236" s="193" t="str">
        <f t="shared" si="16"/>
        <v>31805540026 02</v>
      </c>
      <c r="K236" s="5" t="s">
        <v>166</v>
      </c>
      <c r="L236" s="193" t="str">
        <f t="shared" si="17"/>
        <v>31805540026 02B</v>
      </c>
      <c r="M236" s="5" t="str">
        <f t="shared" si="18"/>
        <v>Slovenský krasokorčuliarsky zväzaBkrasokorčuľovanie - bežné transfery</v>
      </c>
      <c r="N236" s="3" t="str">
        <f t="shared" si="19"/>
        <v>31805540aB</v>
      </c>
    </row>
    <row r="237" spans="1:14" x14ac:dyDescent="0.2">
      <c r="A237" s="229" t="s">
        <v>998</v>
      </c>
      <c r="B237" s="233" t="str">
        <f>VLOOKUP(A237,Adr!A:B,2,FALSE)</f>
        <v>Slovenský lukostrelecký zväz</v>
      </c>
      <c r="C237" s="212" t="s">
        <v>820</v>
      </c>
      <c r="D237" s="214">
        <v>176124</v>
      </c>
      <c r="E237" s="199">
        <v>0</v>
      </c>
      <c r="F237" s="192" t="s">
        <v>200</v>
      </c>
      <c r="G237" s="245" t="s">
        <v>6</v>
      </c>
      <c r="H237" s="195" t="s">
        <v>729</v>
      </c>
      <c r="I237" s="219" t="str">
        <f t="shared" si="15"/>
        <v>30793009a</v>
      </c>
      <c r="J237" s="193" t="str">
        <f t="shared" si="16"/>
        <v>30793009026 02</v>
      </c>
      <c r="K237" s="5" t="s">
        <v>77</v>
      </c>
      <c r="L237" s="193" t="str">
        <f t="shared" si="17"/>
        <v>30793009026 02B</v>
      </c>
      <c r="M237" s="5" t="str">
        <f t="shared" si="18"/>
        <v>Slovenský lukostrelecký zväzaBlukostreľba - bežné transfery</v>
      </c>
      <c r="N237" s="3" t="str">
        <f t="shared" si="19"/>
        <v>30793009aB</v>
      </c>
    </row>
    <row r="238" spans="1:14" x14ac:dyDescent="0.2">
      <c r="A238" s="209" t="s">
        <v>998</v>
      </c>
      <c r="B238" s="233" t="str">
        <f>VLOOKUP(A238,Adr!A:B,2,FALSE)</f>
        <v>Slovenský lukostrelecký zväz</v>
      </c>
      <c r="C238" s="223" t="s">
        <v>1630</v>
      </c>
      <c r="D238" s="213">
        <v>35300</v>
      </c>
      <c r="E238" s="199">
        <v>0</v>
      </c>
      <c r="F238" s="192" t="s">
        <v>203</v>
      </c>
      <c r="G238" s="198" t="s">
        <v>10</v>
      </c>
      <c r="H238" s="195" t="s">
        <v>729</v>
      </c>
      <c r="I238" s="219" t="str">
        <f t="shared" si="15"/>
        <v>30793009d</v>
      </c>
      <c r="J238" s="193" t="str">
        <f t="shared" si="16"/>
        <v>30793009026 03</v>
      </c>
      <c r="K238" s="5"/>
      <c r="L238" s="193" t="str">
        <f t="shared" si="17"/>
        <v>30793009026 03B</v>
      </c>
      <c r="M238" s="5" t="str">
        <f t="shared" si="18"/>
        <v>Slovenský lukostrelecký zväzdBBaránková Denisa</v>
      </c>
      <c r="N238" s="3" t="str">
        <f t="shared" si="19"/>
        <v>30793009dB</v>
      </c>
    </row>
    <row r="239" spans="1:14" x14ac:dyDescent="0.2">
      <c r="A239" s="192" t="s">
        <v>998</v>
      </c>
      <c r="B239" s="233" t="str">
        <f>VLOOKUP(A239,Adr!A:B,2,FALSE)</f>
        <v>Slovenský lukostrelecký zväz</v>
      </c>
      <c r="C239" s="223" t="s">
        <v>1631</v>
      </c>
      <c r="D239" s="213">
        <v>20000</v>
      </c>
      <c r="E239" s="269">
        <v>0</v>
      </c>
      <c r="F239" s="192" t="s">
        <v>203</v>
      </c>
      <c r="G239" s="198" t="s">
        <v>10</v>
      </c>
      <c r="H239" s="195" t="s">
        <v>729</v>
      </c>
      <c r="I239" s="219" t="str">
        <f t="shared" si="15"/>
        <v>30793009d</v>
      </c>
      <c r="J239" s="193" t="str">
        <f t="shared" si="16"/>
        <v>30793009026 03</v>
      </c>
      <c r="K239" s="5"/>
      <c r="L239" s="193" t="str">
        <f t="shared" si="17"/>
        <v>30793009026 03B</v>
      </c>
      <c r="M239" s="5" t="str">
        <f t="shared" si="18"/>
        <v>Slovenský lukostrelecký zväzdBBošanský Jozef</v>
      </c>
      <c r="N239" s="3" t="str">
        <f t="shared" si="19"/>
        <v>30793009dB</v>
      </c>
    </row>
    <row r="240" spans="1:14" x14ac:dyDescent="0.2">
      <c r="A240" s="192" t="s">
        <v>998</v>
      </c>
      <c r="B240" s="233" t="str">
        <f>VLOOKUP(A240,Adr!A:B,2,FALSE)</f>
        <v>Slovenský lukostrelecký zväz</v>
      </c>
      <c r="C240" s="212" t="s">
        <v>1632</v>
      </c>
      <c r="D240" s="213">
        <v>15000</v>
      </c>
      <c r="E240" s="269">
        <v>0</v>
      </c>
      <c r="F240" s="192" t="s">
        <v>203</v>
      </c>
      <c r="G240" s="198" t="s">
        <v>10</v>
      </c>
      <c r="H240" s="195" t="s">
        <v>729</v>
      </c>
      <c r="I240" s="219" t="str">
        <f t="shared" si="15"/>
        <v>30793009d</v>
      </c>
      <c r="J240" s="193" t="str">
        <f t="shared" si="16"/>
        <v>30793009026 03</v>
      </c>
      <c r="K240" s="5"/>
      <c r="L240" s="193" t="str">
        <f t="shared" si="17"/>
        <v>30793009026 03B</v>
      </c>
      <c r="M240" s="5" t="str">
        <f t="shared" si="18"/>
        <v>Slovenský lukostrelecký zväzdBdvojica - terčová lukostreľba mix (dospelí)</v>
      </c>
      <c r="N240" s="3" t="str">
        <f t="shared" si="19"/>
        <v>30793009dB</v>
      </c>
    </row>
    <row r="241" spans="1:14" x14ac:dyDescent="0.2">
      <c r="A241" s="209" t="s">
        <v>998</v>
      </c>
      <c r="B241" s="233" t="str">
        <f>VLOOKUP(A241,Adr!A:B,2,FALSE)</f>
        <v>Slovenský lukostrelecký zväz</v>
      </c>
      <c r="C241" s="195" t="s">
        <v>1633</v>
      </c>
      <c r="D241" s="198">
        <v>15000</v>
      </c>
      <c r="E241" s="199">
        <v>0</v>
      </c>
      <c r="F241" s="192" t="s">
        <v>203</v>
      </c>
      <c r="G241" s="195" t="s">
        <v>10</v>
      </c>
      <c r="H241" s="195" t="s">
        <v>729</v>
      </c>
      <c r="I241" s="219" t="str">
        <f t="shared" si="15"/>
        <v>30793009d</v>
      </c>
      <c r="J241" s="193" t="str">
        <f t="shared" si="16"/>
        <v>30793009026 03</v>
      </c>
      <c r="K241" s="5"/>
      <c r="L241" s="193" t="str">
        <f t="shared" si="17"/>
        <v>30793009026 03B</v>
      </c>
      <c r="M241" s="5" t="str">
        <f t="shared" si="18"/>
        <v>Slovenský lukostrelecký zväzdBdvojica - terčová lukostreľba mix (juniori)</v>
      </c>
      <c r="N241" s="3" t="str">
        <f t="shared" si="19"/>
        <v>30793009dB</v>
      </c>
    </row>
    <row r="242" spans="1:14" x14ac:dyDescent="0.2">
      <c r="A242" s="209" t="s">
        <v>998</v>
      </c>
      <c r="B242" s="233" t="str">
        <f>VLOOKUP(A242,Adr!A:B,2,FALSE)</f>
        <v>Slovenský lukostrelecký zväz</v>
      </c>
      <c r="C242" s="212" t="s">
        <v>1634</v>
      </c>
      <c r="D242" s="214">
        <v>5000</v>
      </c>
      <c r="E242" s="269">
        <v>0</v>
      </c>
      <c r="F242" s="192" t="s">
        <v>203</v>
      </c>
      <c r="G242" s="198" t="s">
        <v>10</v>
      </c>
      <c r="H242" s="195" t="s">
        <v>729</v>
      </c>
      <c r="I242" s="219" t="str">
        <f t="shared" si="15"/>
        <v>30793009d</v>
      </c>
      <c r="J242" s="193" t="str">
        <f t="shared" si="16"/>
        <v>30793009026 03</v>
      </c>
      <c r="K242" s="5"/>
      <c r="L242" s="193" t="str">
        <f t="shared" si="17"/>
        <v>30793009026 03B</v>
      </c>
      <c r="M242" s="5" t="str">
        <f t="shared" si="18"/>
        <v>Slovenský lukostrelecký zväzdBMálek Peter</v>
      </c>
      <c r="N242" s="3" t="str">
        <f t="shared" si="19"/>
        <v>30793009dB</v>
      </c>
    </row>
    <row r="243" spans="1:14" x14ac:dyDescent="0.2">
      <c r="A243" s="229" t="s">
        <v>78</v>
      </c>
      <c r="B243" s="233" t="str">
        <f>VLOOKUP(A243,Adr!A:B,2,FALSE)</f>
        <v>Slovenský národný aeroklub generála Milana Rastislava Štefánika</v>
      </c>
      <c r="C243" s="223" t="s">
        <v>821</v>
      </c>
      <c r="D243" s="213">
        <v>184679</v>
      </c>
      <c r="E243" s="199">
        <v>0</v>
      </c>
      <c r="F243" s="192" t="s">
        <v>200</v>
      </c>
      <c r="G243" s="245" t="s">
        <v>6</v>
      </c>
      <c r="H243" s="195" t="s">
        <v>729</v>
      </c>
      <c r="I243" s="219" t="str">
        <f t="shared" si="15"/>
        <v>00677604a</v>
      </c>
      <c r="J243" s="193" t="str">
        <f t="shared" si="16"/>
        <v>00677604026 02</v>
      </c>
      <c r="K243" s="5" t="s">
        <v>79</v>
      </c>
      <c r="L243" s="193" t="str">
        <f t="shared" si="17"/>
        <v>00677604026 02B</v>
      </c>
      <c r="M243" s="5" t="str">
        <f t="shared" si="18"/>
        <v>Slovenský národný aeroklub generála Milana Rastislava ŠtefánikaaBletecké športy - bežné transfery</v>
      </c>
      <c r="N243" s="3" t="str">
        <f t="shared" si="19"/>
        <v>00677604aB</v>
      </c>
    </row>
    <row r="244" spans="1:14" x14ac:dyDescent="0.2">
      <c r="A244" s="229" t="s">
        <v>80</v>
      </c>
      <c r="B244" s="233" t="str">
        <f>VLOOKUP(A244,Adr!A:B,2,FALSE)</f>
        <v>Slovenský olympijský a športový výbor</v>
      </c>
      <c r="C244" s="212" t="s">
        <v>1347</v>
      </c>
      <c r="D244" s="214">
        <v>1597543</v>
      </c>
      <c r="E244" s="199">
        <v>0</v>
      </c>
      <c r="F244" s="192" t="s">
        <v>201</v>
      </c>
      <c r="G244" s="198" t="s">
        <v>7</v>
      </c>
      <c r="H244" s="195" t="s">
        <v>729</v>
      </c>
      <c r="I244" s="219" t="str">
        <f t="shared" si="15"/>
        <v>30811082b</v>
      </c>
      <c r="J244" s="193" t="str">
        <f t="shared" si="16"/>
        <v>30811082026 01</v>
      </c>
      <c r="K244" s="5"/>
      <c r="L244" s="193" t="str">
        <f t="shared" si="17"/>
        <v>30811082026 01B</v>
      </c>
      <c r="M244" s="5" t="str">
        <f t="shared" si="18"/>
        <v>Slovenský olympijský a športový výborbBčinnosť Slovenského olympijského a športového výboru</v>
      </c>
      <c r="N244" s="3" t="str">
        <f t="shared" si="19"/>
        <v>30811082bB</v>
      </c>
    </row>
    <row r="245" spans="1:14" x14ac:dyDescent="0.2">
      <c r="A245" s="229" t="s">
        <v>80</v>
      </c>
      <c r="B245" s="233" t="str">
        <f>VLOOKUP(A245,Adr!A:B,2,FALSE)</f>
        <v>Slovenský olympijský a športový výbor</v>
      </c>
      <c r="C245" s="212" t="s">
        <v>1343</v>
      </c>
      <c r="D245" s="214">
        <v>110000</v>
      </c>
      <c r="E245" s="269">
        <v>0</v>
      </c>
      <c r="F245" s="192" t="s">
        <v>204</v>
      </c>
      <c r="G245" s="195" t="s">
        <v>10</v>
      </c>
      <c r="H245" s="195" t="s">
        <v>729</v>
      </c>
      <c r="I245" s="219" t="str">
        <f t="shared" si="15"/>
        <v>30811082e</v>
      </c>
      <c r="J245" s="193" t="str">
        <f t="shared" si="16"/>
        <v>30811082026 03</v>
      </c>
      <c r="K245" s="5"/>
      <c r="L245" s="193" t="str">
        <f t="shared" si="17"/>
        <v>30811082026 03B</v>
      </c>
      <c r="M245" s="5" t="str">
        <f t="shared" si="18"/>
        <v>Slovenský olympijský a športový výboreBzabezpečenie účasti športovej reprezentácie SR na letný EYOF Maribor 2023</v>
      </c>
      <c r="N245" s="3" t="str">
        <f t="shared" si="19"/>
        <v>30811082eB</v>
      </c>
    </row>
    <row r="246" spans="1:14" x14ac:dyDescent="0.2">
      <c r="A246" s="229" t="s">
        <v>80</v>
      </c>
      <c r="B246" s="233" t="str">
        <f>VLOOKUP(A246,Adr!A:B,2,FALSE)</f>
        <v>Slovenský olympijský a športový výbor</v>
      </c>
      <c r="C246" s="212" t="s">
        <v>1344</v>
      </c>
      <c r="D246" s="214">
        <v>200000</v>
      </c>
      <c r="E246" s="269">
        <v>0</v>
      </c>
      <c r="F246" s="192" t="s">
        <v>204</v>
      </c>
      <c r="G246" s="198" t="s">
        <v>10</v>
      </c>
      <c r="H246" s="195" t="s">
        <v>729</v>
      </c>
      <c r="I246" s="219" t="str">
        <f t="shared" si="15"/>
        <v>30811082e</v>
      </c>
      <c r="J246" s="193" t="str">
        <f t="shared" si="16"/>
        <v>30811082026 03</v>
      </c>
      <c r="K246" s="5"/>
      <c r="L246" s="193" t="str">
        <f t="shared" si="17"/>
        <v>30811082026 03B</v>
      </c>
      <c r="M246" s="5" t="str">
        <f t="shared" si="18"/>
        <v>Slovenský olympijský a športový výboreBzabezpečenie účasti športovej reprezentácie SR na XXXII. letných olympijských hrách v Paríži 2024</v>
      </c>
      <c r="N246" s="3" t="str">
        <f t="shared" si="19"/>
        <v>30811082eB</v>
      </c>
    </row>
    <row r="247" spans="1:14" x14ac:dyDescent="0.2">
      <c r="A247" s="229" t="s">
        <v>80</v>
      </c>
      <c r="B247" s="233" t="str">
        <f>VLOOKUP(A247,Adr!A:B,2,FALSE)</f>
        <v>Slovenský olympijský a športový výbor</v>
      </c>
      <c r="C247" s="212" t="s">
        <v>1342</v>
      </c>
      <c r="D247" s="214">
        <v>100000</v>
      </c>
      <c r="E247" s="269">
        <v>0</v>
      </c>
      <c r="F247" s="192" t="s">
        <v>204</v>
      </c>
      <c r="G247" s="198" t="s">
        <v>10</v>
      </c>
      <c r="H247" s="195" t="s">
        <v>729</v>
      </c>
      <c r="I247" s="219" t="str">
        <f t="shared" si="15"/>
        <v>30811082e</v>
      </c>
      <c r="J247" s="193" t="str">
        <f t="shared" si="16"/>
        <v>30811082026 03</v>
      </c>
      <c r="K247" s="5"/>
      <c r="L247" s="193" t="str">
        <f t="shared" si="17"/>
        <v>30811082026 03B</v>
      </c>
      <c r="M247" s="5" t="str">
        <f t="shared" si="18"/>
        <v>Slovenský olympijský a športový výboreBzabezpečenie účasti športovej reprezentácie SR na zimný EYOF Friuli 2023</v>
      </c>
      <c r="N247" s="3" t="str">
        <f t="shared" si="19"/>
        <v>30811082eB</v>
      </c>
    </row>
    <row r="248" spans="1:14" ht="20.399999999999999" x14ac:dyDescent="0.2">
      <c r="A248" s="192" t="s">
        <v>80</v>
      </c>
      <c r="B248" s="233" t="str">
        <f>VLOOKUP(A248,Adr!A:B,2,FALSE)</f>
        <v>Slovenský olympijský a športový výbor</v>
      </c>
      <c r="C248" s="223" t="s">
        <v>1800</v>
      </c>
      <c r="D248" s="213">
        <v>78940</v>
      </c>
      <c r="E248" s="199">
        <v>0</v>
      </c>
      <c r="F248" s="192" t="s">
        <v>204</v>
      </c>
      <c r="G248" s="198" t="s">
        <v>10</v>
      </c>
      <c r="H248" s="195" t="s">
        <v>729</v>
      </c>
      <c r="I248" s="219" t="str">
        <f t="shared" si="15"/>
        <v>30811082e</v>
      </c>
      <c r="J248" s="193" t="str">
        <f t="shared" si="16"/>
        <v>30811082026 03</v>
      </c>
      <c r="K248" s="5"/>
      <c r="L248" s="193" t="str">
        <f t="shared" si="17"/>
        <v>30811082026 03B</v>
      </c>
      <c r="M248" s="5" t="str">
        <f t="shared" si="18"/>
        <v>Slovenský olympijský a športový výboreBzabezpečenie účasti športovej reprezentácie SR na Zimných olympijských hrách mládeže v Gangwon 2024</v>
      </c>
      <c r="N248" s="3" t="str">
        <f t="shared" si="19"/>
        <v>30811082eB</v>
      </c>
    </row>
    <row r="249" spans="1:14" ht="20.399999999999999" x14ac:dyDescent="0.2">
      <c r="A249" s="192" t="s">
        <v>80</v>
      </c>
      <c r="B249" s="233" t="str">
        <f>VLOOKUP(A249,Adr!A:B,2,FALSE)</f>
        <v>Slovenský olympijský a športový výbor</v>
      </c>
      <c r="C249" s="223" t="s">
        <v>1799</v>
      </c>
      <c r="D249" s="213">
        <v>50000</v>
      </c>
      <c r="E249" s="269">
        <v>0</v>
      </c>
      <c r="F249" s="192" t="s">
        <v>205</v>
      </c>
      <c r="G249" s="195" t="s">
        <v>10</v>
      </c>
      <c r="H249" s="195" t="s">
        <v>729</v>
      </c>
      <c r="I249" s="219" t="str">
        <f t="shared" si="15"/>
        <v>30811082f</v>
      </c>
      <c r="J249" s="193" t="str">
        <f t="shared" si="16"/>
        <v>30811082026 03</v>
      </c>
      <c r="K249" s="5"/>
      <c r="L249" s="193" t="str">
        <f t="shared" si="17"/>
        <v>30811082026 03B</v>
      </c>
      <c r="M249" s="5" t="str">
        <f t="shared" si="18"/>
        <v>Slovenský olympijský a športový výborfBPríspevok na zabezpečenie prevádzky Slovenského olympijského a športového múzea</v>
      </c>
      <c r="N249" s="3" t="str">
        <f t="shared" si="19"/>
        <v>30811082fB</v>
      </c>
    </row>
    <row r="250" spans="1:14" x14ac:dyDescent="0.2">
      <c r="A250" s="229" t="s">
        <v>80</v>
      </c>
      <c r="B250" s="233" t="str">
        <f>VLOOKUP(A250,Adr!A:B,2,FALSE)</f>
        <v>Slovenský olympijský a športový výbor</v>
      </c>
      <c r="C250" s="212" t="s">
        <v>1495</v>
      </c>
      <c r="D250" s="214">
        <v>125000</v>
      </c>
      <c r="E250" s="199">
        <v>0</v>
      </c>
      <c r="F250" s="192" t="s">
        <v>209</v>
      </c>
      <c r="G250" s="195" t="s">
        <v>7</v>
      </c>
      <c r="H250" s="195" t="s">
        <v>729</v>
      </c>
      <c r="I250" s="219" t="str">
        <f t="shared" si="15"/>
        <v>30811082j</v>
      </c>
      <c r="J250" s="193" t="str">
        <f t="shared" si="16"/>
        <v>30811082026 01</v>
      </c>
      <c r="K250" s="5"/>
      <c r="L250" s="193" t="str">
        <f t="shared" si="17"/>
        <v>30811082026 01B</v>
      </c>
      <c r="M250" s="5" t="str">
        <f t="shared" si="18"/>
        <v>Slovenský olympijský a športový výborjBOlympijský odznak všestrannosti</v>
      </c>
      <c r="N250" s="3" t="str">
        <f t="shared" si="19"/>
        <v>30811082jB</v>
      </c>
    </row>
    <row r="251" spans="1:14" x14ac:dyDescent="0.2">
      <c r="A251" s="229" t="s">
        <v>81</v>
      </c>
      <c r="B251" s="233" t="str">
        <f>VLOOKUP(A251,Adr!A:B,2,FALSE)</f>
        <v>Slovenský paralympijský výbor</v>
      </c>
      <c r="C251" s="212" t="s">
        <v>1482</v>
      </c>
      <c r="D251" s="214">
        <v>329391</v>
      </c>
      <c r="E251" s="199">
        <v>0</v>
      </c>
      <c r="F251" s="192" t="s">
        <v>202</v>
      </c>
      <c r="G251" s="195" t="s">
        <v>7</v>
      </c>
      <c r="H251" s="195" t="s">
        <v>729</v>
      </c>
      <c r="I251" s="219" t="str">
        <f t="shared" si="15"/>
        <v>31745661c</v>
      </c>
      <c r="J251" s="193" t="str">
        <f t="shared" si="16"/>
        <v>31745661026 01</v>
      </c>
      <c r="K251" s="5"/>
      <c r="L251" s="193" t="str">
        <f t="shared" si="17"/>
        <v>31745661026 01B</v>
      </c>
      <c r="M251" s="5" t="str">
        <f t="shared" si="18"/>
        <v>Slovenský paralympijský výborcBčinnosť Deaflympijského výboru Slovenska</v>
      </c>
      <c r="N251" s="3" t="str">
        <f t="shared" si="19"/>
        <v>31745661cB</v>
      </c>
    </row>
    <row r="252" spans="1:14" x14ac:dyDescent="0.2">
      <c r="A252" s="229" t="s">
        <v>81</v>
      </c>
      <c r="B252" s="233" t="str">
        <f>VLOOKUP(A252,Adr!A:B,2,FALSE)</f>
        <v>Slovenský paralympijský výbor</v>
      </c>
      <c r="C252" s="212" t="s">
        <v>1483</v>
      </c>
      <c r="D252" s="214">
        <v>1066397</v>
      </c>
      <c r="E252" s="199">
        <v>0</v>
      </c>
      <c r="F252" s="192" t="s">
        <v>202</v>
      </c>
      <c r="G252" s="198" t="s">
        <v>10</v>
      </c>
      <c r="H252" s="195" t="s">
        <v>729</v>
      </c>
      <c r="I252" s="219" t="str">
        <f t="shared" si="15"/>
        <v>31745661c</v>
      </c>
      <c r="J252" s="193" t="str">
        <f t="shared" si="16"/>
        <v>31745661026 03</v>
      </c>
      <c r="K252" s="5"/>
      <c r="L252" s="193" t="str">
        <f t="shared" si="17"/>
        <v>31745661026 03B</v>
      </c>
      <c r="M252" s="5" t="str">
        <f t="shared" si="18"/>
        <v>Slovenský paralympijský výborcBčinnosť Slovenského paralympijského výboru</v>
      </c>
      <c r="N252" s="3" t="str">
        <f t="shared" si="19"/>
        <v>31745661cB</v>
      </c>
    </row>
    <row r="253" spans="1:14" x14ac:dyDescent="0.2">
      <c r="A253" s="229" t="s">
        <v>81</v>
      </c>
      <c r="B253" s="233" t="str">
        <f>VLOOKUP(A253,Adr!A:B,2,FALSE)</f>
        <v>Slovenský paralympijský výbor</v>
      </c>
      <c r="C253" s="212" t="s">
        <v>1484</v>
      </c>
      <c r="D253" s="214">
        <v>529221</v>
      </c>
      <c r="E253" s="269">
        <v>0</v>
      </c>
      <c r="F253" s="192" t="s">
        <v>202</v>
      </c>
      <c r="G253" s="198" t="s">
        <v>10</v>
      </c>
      <c r="H253" s="195" t="s">
        <v>729</v>
      </c>
      <c r="I253" s="219" t="str">
        <f t="shared" si="15"/>
        <v>31745661c</v>
      </c>
      <c r="J253" s="193" t="str">
        <f t="shared" si="16"/>
        <v>31745661026 03</v>
      </c>
      <c r="K253" s="5"/>
      <c r="L253" s="193" t="str">
        <f t="shared" si="17"/>
        <v>31745661026 03B</v>
      </c>
      <c r="M253" s="5" t="str">
        <f t="shared" si="18"/>
        <v>Slovenský paralympijský výborcBčinnosť Slovenského zväzu telesne postihnutých športovcov</v>
      </c>
    </row>
    <row r="254" spans="1:14" x14ac:dyDescent="0.2">
      <c r="A254" s="229" t="s">
        <v>81</v>
      </c>
      <c r="B254" s="233" t="str">
        <f>VLOOKUP(A254,Adr!A:B,2,FALSE)</f>
        <v>Slovenský paralympijský výbor</v>
      </c>
      <c r="C254" s="212" t="s">
        <v>1485</v>
      </c>
      <c r="D254" s="214">
        <v>195439</v>
      </c>
      <c r="E254" s="269">
        <v>0</v>
      </c>
      <c r="F254" s="192" t="s">
        <v>202</v>
      </c>
      <c r="G254" s="198" t="s">
        <v>10</v>
      </c>
      <c r="H254" s="195" t="s">
        <v>729</v>
      </c>
      <c r="I254" s="219" t="str">
        <f t="shared" si="15"/>
        <v>31745661c</v>
      </c>
      <c r="J254" s="193" t="str">
        <f t="shared" si="16"/>
        <v>31745661026 03</v>
      </c>
      <c r="K254" s="5"/>
      <c r="L254" s="193" t="str">
        <f t="shared" si="17"/>
        <v>31745661026 03B</v>
      </c>
      <c r="M254" s="5" t="str">
        <f t="shared" si="18"/>
        <v>Slovenský paralympijský výborcBčinnosť Slovenskej asociácie zrakovo postihnutých športovcov</v>
      </c>
    </row>
    <row r="255" spans="1:14" x14ac:dyDescent="0.2">
      <c r="A255" s="229" t="s">
        <v>81</v>
      </c>
      <c r="B255" s="233" t="str">
        <f>VLOOKUP(A255,Adr!A:B,2,FALSE)</f>
        <v>Slovenský paralympijský výbor</v>
      </c>
      <c r="C255" s="212" t="s">
        <v>1486</v>
      </c>
      <c r="D255" s="214">
        <v>443580</v>
      </c>
      <c r="E255" s="269">
        <v>0</v>
      </c>
      <c r="F255" s="192" t="s">
        <v>202</v>
      </c>
      <c r="G255" s="198" t="s">
        <v>10</v>
      </c>
      <c r="H255" s="195" t="s">
        <v>729</v>
      </c>
      <c r="I255" s="219" t="str">
        <f t="shared" si="15"/>
        <v>31745661c</v>
      </c>
      <c r="J255" s="193" t="str">
        <f t="shared" si="16"/>
        <v>31745661026 03</v>
      </c>
      <c r="K255" s="5"/>
      <c r="L255" s="193" t="str">
        <f t="shared" si="17"/>
        <v>31745661026 03B</v>
      </c>
      <c r="M255" s="5" t="str">
        <f t="shared" si="18"/>
        <v>Slovenský paralympijský výborcBčinnosť Špeciálnych olympiád Slovensko</v>
      </c>
    </row>
    <row r="256" spans="1:14" x14ac:dyDescent="0.2">
      <c r="A256" s="229" t="s">
        <v>81</v>
      </c>
      <c r="B256" s="233" t="str">
        <f>VLOOKUP(A256,Adr!A:B,2,FALSE)</f>
        <v>Slovenský paralympijský výbor</v>
      </c>
      <c r="C256" s="212" t="s">
        <v>1487</v>
      </c>
      <c r="D256" s="214">
        <v>8784</v>
      </c>
      <c r="E256" s="269">
        <v>0</v>
      </c>
      <c r="F256" s="192" t="s">
        <v>202</v>
      </c>
      <c r="G256" s="195" t="s">
        <v>10</v>
      </c>
      <c r="H256" s="195" t="s">
        <v>729</v>
      </c>
      <c r="I256" s="219" t="str">
        <f t="shared" si="15"/>
        <v>31745661c</v>
      </c>
      <c r="J256" s="193" t="str">
        <f t="shared" si="16"/>
        <v>31745661026 03</v>
      </c>
      <c r="K256" s="5"/>
      <c r="L256" s="193" t="str">
        <f t="shared" si="17"/>
        <v>31745661026 03B</v>
      </c>
      <c r="M256" s="5" t="str">
        <f t="shared" si="18"/>
        <v>Slovenský paralympijský výborcBSlovenská asociácia taekwondo WT (SPV)</v>
      </c>
    </row>
    <row r="257" spans="1:14" x14ac:dyDescent="0.2">
      <c r="A257" s="229" t="s">
        <v>81</v>
      </c>
      <c r="B257" s="233" t="str">
        <f>VLOOKUP(A257,Adr!A:B,2,FALSE)</f>
        <v>Slovenský paralympijský výbor</v>
      </c>
      <c r="C257" s="212" t="s">
        <v>1488</v>
      </c>
      <c r="D257" s="214">
        <v>4392</v>
      </c>
      <c r="E257" s="269">
        <v>0</v>
      </c>
      <c r="F257" s="192" t="s">
        <v>202</v>
      </c>
      <c r="G257" s="198" t="s">
        <v>10</v>
      </c>
      <c r="H257" s="195" t="s">
        <v>729</v>
      </c>
      <c r="I257" s="219" t="str">
        <f t="shared" si="15"/>
        <v>31745661c</v>
      </c>
      <c r="J257" s="193" t="str">
        <f t="shared" si="16"/>
        <v>31745661026 03</v>
      </c>
      <c r="K257" s="5"/>
      <c r="L257" s="193" t="str">
        <f t="shared" si="17"/>
        <v>31745661026 03B</v>
      </c>
      <c r="M257" s="5" t="str">
        <f t="shared" si="18"/>
        <v>Slovenský paralympijský výborcBSlovenská golfová asociácia (SPV)</v>
      </c>
    </row>
    <row r="258" spans="1:14" x14ac:dyDescent="0.2">
      <c r="A258" s="229" t="s">
        <v>81</v>
      </c>
      <c r="B258" s="233" t="str">
        <f>VLOOKUP(A258,Adr!A:B,2,FALSE)</f>
        <v>Slovenský paralympijský výbor</v>
      </c>
      <c r="C258" s="212" t="s">
        <v>1489</v>
      </c>
      <c r="D258" s="214">
        <v>5490</v>
      </c>
      <c r="E258" s="269">
        <v>0</v>
      </c>
      <c r="F258" s="192" t="s">
        <v>202</v>
      </c>
      <c r="G258" s="198" t="s">
        <v>10</v>
      </c>
      <c r="H258" s="195" t="s">
        <v>729</v>
      </c>
      <c r="I258" s="219" t="str">
        <f t="shared" ref="I258:I321" si="20">A258&amp;F258</f>
        <v>31745661c</v>
      </c>
      <c r="J258" s="193" t="str">
        <f t="shared" ref="J258:J321" si="21">A258&amp;G258</f>
        <v>31745661026 03</v>
      </c>
      <c r="K258" s="5"/>
      <c r="L258" s="193" t="str">
        <f t="shared" ref="L258:L321" si="22">A258&amp;G258&amp;H258</f>
        <v>31745661026 03B</v>
      </c>
      <c r="M258" s="5" t="str">
        <f t="shared" ref="M258:M321" si="23">B258&amp;F258&amp;H258&amp;C258</f>
        <v>Slovenský paralympijský výborcBSlovenský šachový zväz (SPV)</v>
      </c>
    </row>
    <row r="259" spans="1:14" x14ac:dyDescent="0.2">
      <c r="A259" s="229" t="s">
        <v>81</v>
      </c>
      <c r="B259" s="233" t="str">
        <f>VLOOKUP(A259,Adr!A:B,2,FALSE)</f>
        <v>Slovenský paralympijský výbor</v>
      </c>
      <c r="C259" s="212" t="s">
        <v>1490</v>
      </c>
      <c r="D259" s="214">
        <v>6588</v>
      </c>
      <c r="E259" s="269">
        <v>0</v>
      </c>
      <c r="F259" s="192" t="s">
        <v>202</v>
      </c>
      <c r="G259" s="198" t="s">
        <v>10</v>
      </c>
      <c r="H259" s="195" t="s">
        <v>729</v>
      </c>
      <c r="I259" s="219" t="str">
        <f t="shared" si="20"/>
        <v>31745661c</v>
      </c>
      <c r="J259" s="193" t="str">
        <f t="shared" si="21"/>
        <v>31745661026 03</v>
      </c>
      <c r="K259" s="5"/>
      <c r="L259" s="193" t="str">
        <f t="shared" si="22"/>
        <v>31745661026 03B</v>
      </c>
      <c r="M259" s="5" t="str">
        <f t="shared" si="23"/>
        <v>Slovenský paralympijský výborcBSlovenský veslársky zväz (SPV)</v>
      </c>
    </row>
    <row r="260" spans="1:14" x14ac:dyDescent="0.2">
      <c r="A260" s="229" t="s">
        <v>81</v>
      </c>
      <c r="B260" s="233" t="str">
        <f>VLOOKUP(A260,Adr!A:B,2,FALSE)</f>
        <v>Slovenský paralympijský výbor</v>
      </c>
      <c r="C260" s="212" t="s">
        <v>1491</v>
      </c>
      <c r="D260" s="214">
        <v>58192</v>
      </c>
      <c r="E260" s="269">
        <v>0</v>
      </c>
      <c r="F260" s="192" t="s">
        <v>202</v>
      </c>
      <c r="G260" s="198" t="s">
        <v>10</v>
      </c>
      <c r="H260" s="195" t="s">
        <v>729</v>
      </c>
      <c r="I260" s="219" t="str">
        <f t="shared" si="20"/>
        <v>31745661c</v>
      </c>
      <c r="J260" s="193" t="str">
        <f t="shared" si="21"/>
        <v>31745661026 03</v>
      </c>
      <c r="K260" s="5"/>
      <c r="L260" s="193" t="str">
        <f t="shared" si="22"/>
        <v>31745661026 03B</v>
      </c>
      <c r="M260" s="5" t="str">
        <f t="shared" si="23"/>
        <v>Slovenský paralympijský výborcBSlovenský zväz cyklistiky (SPV)</v>
      </c>
    </row>
    <row r="261" spans="1:14" x14ac:dyDescent="0.2">
      <c r="A261" s="229" t="s">
        <v>81</v>
      </c>
      <c r="B261" s="233" t="str">
        <f>VLOOKUP(A261,Adr!A:B,2,FALSE)</f>
        <v>Slovenský paralympijský výbor</v>
      </c>
      <c r="C261" s="212" t="s">
        <v>1492</v>
      </c>
      <c r="D261" s="214">
        <v>8784</v>
      </c>
      <c r="E261" s="199">
        <v>0</v>
      </c>
      <c r="F261" s="192" t="s">
        <v>202</v>
      </c>
      <c r="G261" s="195" t="s">
        <v>10</v>
      </c>
      <c r="H261" s="195" t="s">
        <v>729</v>
      </c>
      <c r="I261" s="219" t="str">
        <f t="shared" si="20"/>
        <v>31745661c</v>
      </c>
      <c r="J261" s="193" t="str">
        <f t="shared" si="21"/>
        <v>31745661026 03</v>
      </c>
      <c r="K261" s="5"/>
      <c r="L261" s="193" t="str">
        <f t="shared" si="22"/>
        <v>31745661026 03B</v>
      </c>
      <c r="M261" s="5" t="str">
        <f t="shared" si="23"/>
        <v>Slovenský paralympijský výborcBSlovenský Zväz Karate (SPV)</v>
      </c>
      <c r="N261" s="3" t="str">
        <f t="shared" ref="N261:N292" si="24">+I261&amp;H261</f>
        <v>31745661cB</v>
      </c>
    </row>
    <row r="262" spans="1:14" x14ac:dyDescent="0.2">
      <c r="A262" s="209" t="s">
        <v>81</v>
      </c>
      <c r="B262" s="233" t="str">
        <f>VLOOKUP(A262,Adr!A:B,2,FALSE)</f>
        <v>Slovenský paralympijský výbor</v>
      </c>
      <c r="C262" s="223" t="s">
        <v>1493</v>
      </c>
      <c r="D262" s="213">
        <v>7686</v>
      </c>
      <c r="E262" s="199">
        <v>0</v>
      </c>
      <c r="F262" s="192" t="s">
        <v>202</v>
      </c>
      <c r="G262" s="198" t="s">
        <v>10</v>
      </c>
      <c r="H262" s="195" t="s">
        <v>729</v>
      </c>
      <c r="I262" s="219" t="str">
        <f t="shared" si="20"/>
        <v>31745661c</v>
      </c>
      <c r="J262" s="193" t="str">
        <f t="shared" si="21"/>
        <v>31745661026 03</v>
      </c>
      <c r="K262" s="5"/>
      <c r="L262" s="193" t="str">
        <f t="shared" si="22"/>
        <v>31745661026 03B</v>
      </c>
      <c r="M262" s="5" t="str">
        <f t="shared" si="23"/>
        <v>Slovenský paralympijský výborcBSlovenský zväz tanečných športov (SPV)</v>
      </c>
      <c r="N262" s="3" t="str">
        <f t="shared" si="24"/>
        <v>31745661cB</v>
      </c>
    </row>
    <row r="263" spans="1:14" x14ac:dyDescent="0.2">
      <c r="A263" s="192" t="s">
        <v>81</v>
      </c>
      <c r="B263" s="233" t="str">
        <f>VLOOKUP(A263,Adr!A:B,2,FALSE)</f>
        <v>Slovenský paralympijský výbor</v>
      </c>
      <c r="C263" s="212" t="s">
        <v>1494</v>
      </c>
      <c r="D263" s="214">
        <v>131756</v>
      </c>
      <c r="E263" s="199">
        <v>0</v>
      </c>
      <c r="F263" s="192" t="s">
        <v>202</v>
      </c>
      <c r="G263" s="198" t="s">
        <v>10</v>
      </c>
      <c r="H263" s="195" t="s">
        <v>729</v>
      </c>
      <c r="I263" s="219" t="str">
        <f t="shared" si="20"/>
        <v>31745661c</v>
      </c>
      <c r="J263" s="193" t="str">
        <f t="shared" si="21"/>
        <v>31745661026 03</v>
      </c>
      <c r="K263" s="5"/>
      <c r="L263" s="193" t="str">
        <f t="shared" si="22"/>
        <v>31745661026 03B</v>
      </c>
      <c r="M263" s="5" t="str">
        <f t="shared" si="23"/>
        <v>Slovenský paralympijský výborcBZväz slovenského lyžovania (SPV)</v>
      </c>
      <c r="N263" s="3" t="str">
        <f t="shared" si="24"/>
        <v>31745661cB</v>
      </c>
    </row>
    <row r="264" spans="1:14" x14ac:dyDescent="0.2">
      <c r="A264" s="229" t="s">
        <v>81</v>
      </c>
      <c r="B264" s="233" t="str">
        <f>VLOOKUP(A264,Adr!A:B,2,FALSE)</f>
        <v>Slovenský paralympijský výbor</v>
      </c>
      <c r="C264" s="223" t="s">
        <v>1635</v>
      </c>
      <c r="D264" s="213">
        <v>30000</v>
      </c>
      <c r="E264" s="199">
        <v>0</v>
      </c>
      <c r="F264" s="192" t="s">
        <v>203</v>
      </c>
      <c r="G264" s="198" t="s">
        <v>10</v>
      </c>
      <c r="H264" s="195" t="s">
        <v>729</v>
      </c>
      <c r="I264" s="219" t="str">
        <f t="shared" si="20"/>
        <v>31745661d</v>
      </c>
      <c r="J264" s="193" t="str">
        <f t="shared" si="21"/>
        <v>31745661026 03</v>
      </c>
      <c r="K264" s="5"/>
      <c r="L264" s="193" t="str">
        <f t="shared" si="22"/>
        <v>31745661026 03B</v>
      </c>
      <c r="M264" s="5" t="str">
        <f t="shared" si="23"/>
        <v>Slovenský paralympijský výbordBBlattnerová Tatiana</v>
      </c>
      <c r="N264" s="3" t="str">
        <f t="shared" si="24"/>
        <v>31745661dB</v>
      </c>
    </row>
    <row r="265" spans="1:14" x14ac:dyDescent="0.2">
      <c r="A265" s="209" t="s">
        <v>81</v>
      </c>
      <c r="B265" s="233" t="str">
        <f>VLOOKUP(A265,Adr!A:B,2,FALSE)</f>
        <v>Slovenský paralympijský výbor</v>
      </c>
      <c r="C265" s="212" t="s">
        <v>1636</v>
      </c>
      <c r="D265" s="214">
        <v>25000</v>
      </c>
      <c r="E265" s="269">
        <v>0</v>
      </c>
      <c r="F265" s="192" t="s">
        <v>203</v>
      </c>
      <c r="G265" s="198" t="s">
        <v>10</v>
      </c>
      <c r="H265" s="195" t="s">
        <v>729</v>
      </c>
      <c r="I265" s="219" t="str">
        <f t="shared" si="20"/>
        <v>31745661d</v>
      </c>
      <c r="J265" s="193" t="str">
        <f t="shared" si="21"/>
        <v>31745661026 03</v>
      </c>
      <c r="K265" s="5"/>
      <c r="L265" s="193" t="str">
        <f t="shared" si="22"/>
        <v>31745661026 03B</v>
      </c>
      <c r="M265" s="5" t="str">
        <f t="shared" si="23"/>
        <v>Slovenský paralympijský výbordBČuchran Ladislav</v>
      </c>
      <c r="N265" s="3" t="str">
        <f t="shared" si="24"/>
        <v>31745661dB</v>
      </c>
    </row>
    <row r="266" spans="1:14" x14ac:dyDescent="0.2">
      <c r="A266" s="209" t="s">
        <v>81</v>
      </c>
      <c r="B266" s="233" t="str">
        <f>VLOOKUP(A266,Adr!A:B,2,FALSE)</f>
        <v>Slovenský paralympijský výbor</v>
      </c>
      <c r="C266" s="212" t="s">
        <v>1637</v>
      </c>
      <c r="D266" s="214">
        <v>12500</v>
      </c>
      <c r="E266" s="269">
        <v>0</v>
      </c>
      <c r="F266" s="192" t="s">
        <v>203</v>
      </c>
      <c r="G266" s="198" t="s">
        <v>10</v>
      </c>
      <c r="H266" s="195" t="s">
        <v>729</v>
      </c>
      <c r="I266" s="219" t="str">
        <f t="shared" si="20"/>
        <v>31745661d</v>
      </c>
      <c r="J266" s="193" t="str">
        <f t="shared" si="21"/>
        <v>31745661026 03</v>
      </c>
      <c r="K266" s="5"/>
      <c r="L266" s="193" t="str">
        <f t="shared" si="22"/>
        <v>31745661026 03B</v>
      </c>
      <c r="M266" s="5" t="str">
        <f t="shared" si="23"/>
        <v>Slovenský paralympijský výbordBKopčík Štefan</v>
      </c>
      <c r="N266" s="3" t="str">
        <f t="shared" si="24"/>
        <v>31745661dB</v>
      </c>
    </row>
    <row r="267" spans="1:14" x14ac:dyDescent="0.2">
      <c r="A267" s="192" t="s">
        <v>81</v>
      </c>
      <c r="B267" s="233" t="str">
        <f>VLOOKUP(A267,Adr!A:B,2,FALSE)</f>
        <v>Slovenský paralympijský výbor</v>
      </c>
      <c r="C267" s="212" t="s">
        <v>1638</v>
      </c>
      <c r="D267" s="214">
        <v>40000</v>
      </c>
      <c r="E267" s="269">
        <v>0</v>
      </c>
      <c r="F267" s="192" t="s">
        <v>203</v>
      </c>
      <c r="G267" s="198" t="s">
        <v>10</v>
      </c>
      <c r="H267" s="195" t="s">
        <v>729</v>
      </c>
      <c r="I267" s="219" t="str">
        <f t="shared" si="20"/>
        <v>31745661d</v>
      </c>
      <c r="J267" s="193" t="str">
        <f t="shared" si="21"/>
        <v>31745661026 03</v>
      </c>
      <c r="K267" s="5"/>
      <c r="L267" s="193" t="str">
        <f t="shared" si="22"/>
        <v>31745661026 03B</v>
      </c>
      <c r="M267" s="5" t="str">
        <f t="shared" si="23"/>
        <v>Slovenský paralympijský výbordBKuřeja Marián</v>
      </c>
      <c r="N267" s="3" t="str">
        <f t="shared" si="24"/>
        <v>31745661dB</v>
      </c>
    </row>
    <row r="268" spans="1:14" x14ac:dyDescent="0.2">
      <c r="A268" s="209" t="s">
        <v>81</v>
      </c>
      <c r="B268" s="233" t="str">
        <f>VLOOKUP(A268,Adr!A:B,2,FALSE)</f>
        <v>Slovenský paralympijský výbor</v>
      </c>
      <c r="C268" s="212" t="s">
        <v>1639</v>
      </c>
      <c r="D268" s="214">
        <v>25000</v>
      </c>
      <c r="E268" s="269">
        <v>0</v>
      </c>
      <c r="F268" s="192" t="s">
        <v>203</v>
      </c>
      <c r="G268" s="195" t="s">
        <v>10</v>
      </c>
      <c r="H268" s="195" t="s">
        <v>729</v>
      </c>
      <c r="I268" s="219" t="str">
        <f t="shared" si="20"/>
        <v>31745661d</v>
      </c>
      <c r="J268" s="193" t="str">
        <f t="shared" si="21"/>
        <v>31745661026 03</v>
      </c>
      <c r="K268" s="5"/>
      <c r="L268" s="193" t="str">
        <f t="shared" si="22"/>
        <v>31745661026 03B</v>
      </c>
      <c r="M268" s="5" t="str">
        <f t="shared" si="23"/>
        <v>Slovenský paralympijský výbordBLaczkó Dušan</v>
      </c>
      <c r="N268" s="3" t="str">
        <f t="shared" si="24"/>
        <v>31745661dB</v>
      </c>
    </row>
    <row r="269" spans="1:14" x14ac:dyDescent="0.2">
      <c r="A269" s="192" t="s">
        <v>81</v>
      </c>
      <c r="B269" s="233" t="str">
        <f>VLOOKUP(A269,Adr!A:B,2,FALSE)</f>
        <v>Slovenský paralympijský výbor</v>
      </c>
      <c r="C269" s="223" t="s">
        <v>1640</v>
      </c>
      <c r="D269" s="213">
        <v>30000</v>
      </c>
      <c r="E269" s="199">
        <v>0</v>
      </c>
      <c r="F269" s="192" t="s">
        <v>203</v>
      </c>
      <c r="G269" s="195" t="s">
        <v>10</v>
      </c>
      <c r="H269" s="195" t="s">
        <v>729</v>
      </c>
      <c r="I269" s="219" t="str">
        <f t="shared" si="20"/>
        <v>31745661d</v>
      </c>
      <c r="J269" s="193" t="str">
        <f t="shared" si="21"/>
        <v>31745661026 03</v>
      </c>
      <c r="K269" s="5"/>
      <c r="L269" s="193" t="str">
        <f t="shared" si="22"/>
        <v>31745661026 03B</v>
      </c>
      <c r="M269" s="5" t="str">
        <f t="shared" si="23"/>
        <v>Slovenský paralympijský výbordBMalenovský Radoslav</v>
      </c>
      <c r="N269" s="3" t="str">
        <f t="shared" si="24"/>
        <v>31745661dB</v>
      </c>
    </row>
    <row r="270" spans="1:14" x14ac:dyDescent="0.2">
      <c r="A270" s="192" t="s">
        <v>81</v>
      </c>
      <c r="B270" s="233" t="str">
        <f>VLOOKUP(A270,Adr!A:B,2,FALSE)</f>
        <v>Slovenský paralympijský výbor</v>
      </c>
      <c r="C270" s="223" t="s">
        <v>1641</v>
      </c>
      <c r="D270" s="213">
        <v>30000</v>
      </c>
      <c r="E270" s="199">
        <v>0</v>
      </c>
      <c r="F270" s="192" t="s">
        <v>203</v>
      </c>
      <c r="G270" s="245" t="s">
        <v>10</v>
      </c>
      <c r="H270" s="195" t="s">
        <v>729</v>
      </c>
      <c r="I270" s="219" t="str">
        <f t="shared" si="20"/>
        <v>31745661d</v>
      </c>
      <c r="J270" s="193" t="str">
        <f t="shared" si="21"/>
        <v>31745661026 03</v>
      </c>
      <c r="K270" s="5"/>
      <c r="L270" s="193" t="str">
        <f t="shared" si="22"/>
        <v>31745661026 03B</v>
      </c>
      <c r="M270" s="5" t="str">
        <f t="shared" si="23"/>
        <v>Slovenský paralympijský výbordBMarinov Filip</v>
      </c>
      <c r="N270" s="3" t="str">
        <f t="shared" si="24"/>
        <v>31745661dB</v>
      </c>
    </row>
    <row r="271" spans="1:14" x14ac:dyDescent="0.2">
      <c r="A271" s="229" t="s">
        <v>81</v>
      </c>
      <c r="B271" s="233" t="str">
        <f>VLOOKUP(A271,Adr!A:B,2,FALSE)</f>
        <v>Slovenský paralympijský výbor</v>
      </c>
      <c r="C271" s="212" t="s">
        <v>1642</v>
      </c>
      <c r="D271" s="213">
        <v>60000</v>
      </c>
      <c r="E271" s="199">
        <v>0</v>
      </c>
      <c r="F271" s="192" t="s">
        <v>203</v>
      </c>
      <c r="G271" s="245" t="s">
        <v>10</v>
      </c>
      <c r="H271" s="195" t="s">
        <v>729</v>
      </c>
      <c r="I271" s="219" t="str">
        <f t="shared" si="20"/>
        <v>31745661d</v>
      </c>
      <c r="J271" s="193" t="str">
        <f t="shared" si="21"/>
        <v>31745661026 03</v>
      </c>
      <c r="K271" s="5"/>
      <c r="L271" s="193" t="str">
        <f t="shared" si="22"/>
        <v>31745661026 03B</v>
      </c>
      <c r="M271" s="5" t="str">
        <f t="shared" si="23"/>
        <v>Slovenský paralympijský výbordBVadovičová Veronika</v>
      </c>
      <c r="N271" s="3" t="str">
        <f t="shared" si="24"/>
        <v>31745661dB</v>
      </c>
    </row>
    <row r="272" spans="1:14" x14ac:dyDescent="0.2">
      <c r="A272" s="229" t="s">
        <v>81</v>
      </c>
      <c r="B272" s="233" t="str">
        <f>VLOOKUP(A272,Adr!A:B,2,FALSE)</f>
        <v>Slovenský paralympijský výbor</v>
      </c>
      <c r="C272" s="212" t="s">
        <v>1345</v>
      </c>
      <c r="D272" s="214">
        <v>200000</v>
      </c>
      <c r="E272" s="269">
        <v>0</v>
      </c>
      <c r="F272" s="192" t="s">
        <v>204</v>
      </c>
      <c r="G272" s="198" t="s">
        <v>10</v>
      </c>
      <c r="H272" s="195" t="s">
        <v>729</v>
      </c>
      <c r="I272" s="219" t="str">
        <f t="shared" si="20"/>
        <v>31745661e</v>
      </c>
      <c r="J272" s="193" t="str">
        <f t="shared" si="21"/>
        <v>31745661026 03</v>
      </c>
      <c r="K272" s="5"/>
      <c r="L272" s="193" t="str">
        <f t="shared" si="22"/>
        <v>31745661026 03B</v>
      </c>
      <c r="M272" s="5" t="str">
        <f t="shared" si="23"/>
        <v>Slovenský paralympijský výboreBzabezpečenie účasti športovej reprezentácie SR na XVII. letných paralympijských hrách v Paríži 2024</v>
      </c>
      <c r="N272" s="3" t="str">
        <f t="shared" si="24"/>
        <v>31745661eB</v>
      </c>
    </row>
    <row r="273" spans="1:14" x14ac:dyDescent="0.2">
      <c r="A273" s="192" t="s">
        <v>81</v>
      </c>
      <c r="B273" s="233" t="str">
        <f>VLOOKUP(A273,Adr!A:B,2,FALSE)</f>
        <v>Slovenský paralympijský výbor</v>
      </c>
      <c r="C273" s="224" t="s">
        <v>1825</v>
      </c>
      <c r="D273" s="218">
        <v>490</v>
      </c>
      <c r="E273" s="199">
        <v>0</v>
      </c>
      <c r="F273" s="209" t="s">
        <v>205</v>
      </c>
      <c r="G273" s="212" t="s">
        <v>10</v>
      </c>
      <c r="H273" s="212" t="s">
        <v>729</v>
      </c>
      <c r="I273" s="219" t="str">
        <f t="shared" si="20"/>
        <v>31745661f</v>
      </c>
      <c r="J273" s="193" t="str">
        <f t="shared" si="21"/>
        <v>31745661026 03</v>
      </c>
      <c r="K273" s="5"/>
      <c r="L273" s="193" t="str">
        <f t="shared" si="22"/>
        <v>31745661026 03B</v>
      </c>
      <c r="M273" s="5" t="str">
        <f t="shared" si="23"/>
        <v>Slovenský paralympijský výborfBodmena trénerovi Martin Makovník</v>
      </c>
      <c r="N273" s="3" t="str">
        <f t="shared" si="24"/>
        <v>31745661fB</v>
      </c>
    </row>
    <row r="274" spans="1:14" x14ac:dyDescent="0.2">
      <c r="A274" s="192" t="s">
        <v>81</v>
      </c>
      <c r="B274" s="233" t="str">
        <f>VLOOKUP(A274,Adr!A:B,2,FALSE)</f>
        <v>Slovenský paralympijský výbor</v>
      </c>
      <c r="C274" s="212" t="s">
        <v>1824</v>
      </c>
      <c r="D274" s="214">
        <v>490</v>
      </c>
      <c r="E274" s="199">
        <v>0</v>
      </c>
      <c r="F274" s="209" t="s">
        <v>205</v>
      </c>
      <c r="G274" s="212" t="s">
        <v>10</v>
      </c>
      <c r="H274" s="212" t="s">
        <v>729</v>
      </c>
      <c r="I274" s="219" t="str">
        <f t="shared" si="20"/>
        <v>31745661f</v>
      </c>
      <c r="J274" s="193" t="str">
        <f t="shared" si="21"/>
        <v>31745661026 03</v>
      </c>
      <c r="K274" s="5"/>
      <c r="L274" s="193" t="str">
        <f t="shared" si="22"/>
        <v>31745661026 03B</v>
      </c>
      <c r="M274" s="5" t="str">
        <f t="shared" si="23"/>
        <v>Slovenský paralympijský výborfBodmena trénerovi Roman Petrík</v>
      </c>
      <c r="N274" s="3" t="str">
        <f t="shared" si="24"/>
        <v>31745661fB</v>
      </c>
    </row>
    <row r="275" spans="1:14" x14ac:dyDescent="0.2">
      <c r="A275" s="229" t="s">
        <v>83</v>
      </c>
      <c r="B275" s="233" t="str">
        <f>VLOOKUP(A275,Adr!A:B,2,FALSE)</f>
        <v>Slovenský rýchlokorčuliarsky zväz</v>
      </c>
      <c r="C275" s="212" t="s">
        <v>822</v>
      </c>
      <c r="D275" s="214">
        <v>124041</v>
      </c>
      <c r="E275" s="199">
        <v>0</v>
      </c>
      <c r="F275" s="192" t="s">
        <v>200</v>
      </c>
      <c r="G275" s="245" t="s">
        <v>6</v>
      </c>
      <c r="H275" s="195" t="s">
        <v>729</v>
      </c>
      <c r="I275" s="219" t="str">
        <f t="shared" si="20"/>
        <v>30688060a</v>
      </c>
      <c r="J275" s="193" t="str">
        <f t="shared" si="21"/>
        <v>30688060026 02</v>
      </c>
      <c r="K275" s="5" t="s">
        <v>165</v>
      </c>
      <c r="L275" s="193" t="str">
        <f t="shared" si="22"/>
        <v>30688060026 02B</v>
      </c>
      <c r="M275" s="5" t="str">
        <f t="shared" si="23"/>
        <v>Slovenský rýchlokorčuliarsky zväzaBkolieskové korčuľovanie - bežné transfery</v>
      </c>
      <c r="N275" s="3" t="str">
        <f t="shared" si="24"/>
        <v>30688060aB</v>
      </c>
    </row>
    <row r="276" spans="1:14" x14ac:dyDescent="0.2">
      <c r="A276" s="229" t="s">
        <v>83</v>
      </c>
      <c r="B276" s="233" t="str">
        <f>VLOOKUP(A276,Adr!A:B,2,FALSE)</f>
        <v>Slovenský rýchlokorčuliarsky zväz</v>
      </c>
      <c r="C276" s="212" t="s">
        <v>823</v>
      </c>
      <c r="D276" s="214">
        <v>86494</v>
      </c>
      <c r="E276" s="269">
        <v>0</v>
      </c>
      <c r="F276" s="192" t="s">
        <v>200</v>
      </c>
      <c r="G276" s="198" t="s">
        <v>6</v>
      </c>
      <c r="H276" s="195" t="s">
        <v>729</v>
      </c>
      <c r="I276" s="219" t="str">
        <f t="shared" si="20"/>
        <v>30688060a</v>
      </c>
      <c r="J276" s="193" t="str">
        <f t="shared" si="21"/>
        <v>30688060026 02</v>
      </c>
      <c r="K276" s="5" t="s">
        <v>179</v>
      </c>
      <c r="L276" s="193" t="str">
        <f t="shared" si="22"/>
        <v>30688060026 02B</v>
      </c>
      <c r="M276" s="5" t="str">
        <f t="shared" si="23"/>
        <v>Slovenský rýchlokorčuliarsky zväzaBrýchlokorčuľovanie - bežné transfery</v>
      </c>
      <c r="N276" s="3" t="str">
        <f t="shared" si="24"/>
        <v>30688060aB</v>
      </c>
    </row>
    <row r="277" spans="1:14" x14ac:dyDescent="0.2">
      <c r="A277" s="192" t="s">
        <v>85</v>
      </c>
      <c r="B277" s="233" t="str">
        <f>VLOOKUP(A277,Adr!A:B,2,FALSE)</f>
        <v>Slovenský stolnotenisový zväz</v>
      </c>
      <c r="C277" s="212" t="s">
        <v>824</v>
      </c>
      <c r="D277" s="214">
        <v>1629329</v>
      </c>
      <c r="E277" s="199">
        <v>0</v>
      </c>
      <c r="F277" s="192" t="s">
        <v>200</v>
      </c>
      <c r="G277" s="245" t="s">
        <v>6</v>
      </c>
      <c r="H277" s="195" t="s">
        <v>729</v>
      </c>
      <c r="I277" s="219" t="str">
        <f t="shared" si="20"/>
        <v>30806836a</v>
      </c>
      <c r="J277" s="193" t="str">
        <f t="shared" si="21"/>
        <v>30806836026 02</v>
      </c>
      <c r="K277" s="5" t="s">
        <v>87</v>
      </c>
      <c r="L277" s="193" t="str">
        <f t="shared" si="22"/>
        <v>30806836026 02B</v>
      </c>
      <c r="M277" s="5" t="str">
        <f t="shared" si="23"/>
        <v>Slovenský stolnotenisový zväzaBstolný tenis - bežné transfery</v>
      </c>
      <c r="N277" s="3" t="str">
        <f t="shared" si="24"/>
        <v>30806836aB</v>
      </c>
    </row>
    <row r="278" spans="1:14" x14ac:dyDescent="0.2">
      <c r="A278" s="229" t="s">
        <v>85</v>
      </c>
      <c r="B278" s="233" t="str">
        <f>VLOOKUP(A278,Adr!A:B,2,FALSE)</f>
        <v>Slovenský stolnotenisový zväz</v>
      </c>
      <c r="C278" s="223" t="s">
        <v>939</v>
      </c>
      <c r="D278" s="214">
        <v>150000</v>
      </c>
      <c r="E278" s="199">
        <v>0</v>
      </c>
      <c r="F278" s="192" t="s">
        <v>200</v>
      </c>
      <c r="G278" s="245" t="s">
        <v>6</v>
      </c>
      <c r="H278" s="195" t="s">
        <v>730</v>
      </c>
      <c r="I278" s="219" t="str">
        <f t="shared" si="20"/>
        <v>30806836a</v>
      </c>
      <c r="J278" s="193" t="str">
        <f t="shared" si="21"/>
        <v>30806836026 02</v>
      </c>
      <c r="K278" s="5" t="s">
        <v>87</v>
      </c>
      <c r="L278" s="193" t="str">
        <f t="shared" si="22"/>
        <v>30806836026 02K</v>
      </c>
      <c r="M278" s="5" t="str">
        <f t="shared" si="23"/>
        <v>Slovenský stolnotenisový zväzaKstolný tenis - kapitálové transfery</v>
      </c>
      <c r="N278" s="3" t="str">
        <f t="shared" si="24"/>
        <v>30806836aK</v>
      </c>
    </row>
    <row r="279" spans="1:14" x14ac:dyDescent="0.2">
      <c r="A279" s="192" t="s">
        <v>85</v>
      </c>
      <c r="B279" s="233" t="str">
        <f>VLOOKUP(A279,Adr!A:B,2,FALSE)</f>
        <v>Slovenský stolnotenisový zväz</v>
      </c>
      <c r="C279" s="212" t="s">
        <v>1777</v>
      </c>
      <c r="D279" s="214">
        <v>7500</v>
      </c>
      <c r="E279" s="269">
        <v>0</v>
      </c>
      <c r="F279" s="192" t="s">
        <v>203</v>
      </c>
      <c r="G279" s="198" t="s">
        <v>10</v>
      </c>
      <c r="H279" s="195" t="s">
        <v>729</v>
      </c>
      <c r="I279" s="219" t="str">
        <f t="shared" si="20"/>
        <v>30806836d</v>
      </c>
      <c r="J279" s="193" t="str">
        <f t="shared" si="21"/>
        <v>30806836026 03</v>
      </c>
      <c r="K279" s="5"/>
      <c r="L279" s="193" t="str">
        <f t="shared" si="22"/>
        <v>30806836026 03B</v>
      </c>
      <c r="M279" s="5" t="str">
        <f t="shared" si="23"/>
        <v>Slovenský stolnotenisový zväzdBArpáš Samuel</v>
      </c>
      <c r="N279" s="3" t="str">
        <f t="shared" si="24"/>
        <v>30806836dB</v>
      </c>
    </row>
    <row r="280" spans="1:14" x14ac:dyDescent="0.2">
      <c r="A280" s="229" t="s">
        <v>85</v>
      </c>
      <c r="B280" s="233" t="str">
        <f>VLOOKUP(A280,Adr!A:B,2,FALSE)</f>
        <v>Slovenský stolnotenisový zväz</v>
      </c>
      <c r="C280" s="212" t="s">
        <v>1643</v>
      </c>
      <c r="D280" s="214">
        <v>28700</v>
      </c>
      <c r="E280" s="199">
        <v>0</v>
      </c>
      <c r="F280" s="192" t="s">
        <v>203</v>
      </c>
      <c r="G280" s="245" t="s">
        <v>10</v>
      </c>
      <c r="H280" s="195" t="s">
        <v>729</v>
      </c>
      <c r="I280" s="219" t="str">
        <f t="shared" si="20"/>
        <v>30806836d</v>
      </c>
      <c r="J280" s="193" t="str">
        <f t="shared" si="21"/>
        <v>30806836026 03</v>
      </c>
      <c r="K280" s="5"/>
      <c r="L280" s="193" t="str">
        <f t="shared" si="22"/>
        <v>30806836026 03B</v>
      </c>
      <c r="M280" s="5" t="str">
        <f t="shared" si="23"/>
        <v>Slovenský stolnotenisový zväzdBBalážová Barbora</v>
      </c>
      <c r="N280" s="3" t="str">
        <f t="shared" si="24"/>
        <v>30806836dB</v>
      </c>
    </row>
    <row r="281" spans="1:14" x14ac:dyDescent="0.2">
      <c r="A281" s="192" t="s">
        <v>85</v>
      </c>
      <c r="B281" s="233" t="str">
        <f>VLOOKUP(A281,Adr!A:B,2,FALSE)</f>
        <v>Slovenský stolnotenisový zväz</v>
      </c>
      <c r="C281" s="223" t="s">
        <v>1644</v>
      </c>
      <c r="D281" s="213">
        <v>20000</v>
      </c>
      <c r="E281" s="199">
        <v>0</v>
      </c>
      <c r="F281" s="192" t="s">
        <v>203</v>
      </c>
      <c r="G281" s="245" t="s">
        <v>10</v>
      </c>
      <c r="H281" s="195" t="s">
        <v>729</v>
      </c>
      <c r="I281" s="219" t="str">
        <f t="shared" si="20"/>
        <v>30806836d</v>
      </c>
      <c r="J281" s="193" t="str">
        <f t="shared" si="21"/>
        <v>30806836026 03</v>
      </c>
      <c r="K281" s="5"/>
      <c r="L281" s="193" t="str">
        <f t="shared" si="22"/>
        <v>30806836026 03B</v>
      </c>
      <c r="M281" s="5" t="str">
        <f t="shared" si="23"/>
        <v>Slovenský stolnotenisový zväzdBdružstvo - dospelí - ženy</v>
      </c>
      <c r="N281" s="3" t="str">
        <f t="shared" si="24"/>
        <v>30806836dB</v>
      </c>
    </row>
    <row r="282" spans="1:14" x14ac:dyDescent="0.2">
      <c r="A282" s="209" t="s">
        <v>85</v>
      </c>
      <c r="B282" s="233" t="str">
        <f>VLOOKUP(A282,Adr!A:B,2,FALSE)</f>
        <v>Slovenský stolnotenisový zväz</v>
      </c>
      <c r="C282" s="212" t="s">
        <v>1645</v>
      </c>
      <c r="D282" s="214">
        <v>10000</v>
      </c>
      <c r="E282" s="269">
        <v>0</v>
      </c>
      <c r="F282" s="192" t="s">
        <v>203</v>
      </c>
      <c r="G282" s="198" t="s">
        <v>10</v>
      </c>
      <c r="H282" s="195" t="s">
        <v>729</v>
      </c>
      <c r="I282" s="219" t="str">
        <f t="shared" si="20"/>
        <v>30806836d</v>
      </c>
      <c r="J282" s="193" t="str">
        <f t="shared" si="21"/>
        <v>30806836026 03</v>
      </c>
      <c r="K282" s="5"/>
      <c r="L282" s="193" t="str">
        <f t="shared" si="22"/>
        <v>30806836026 03B</v>
      </c>
      <c r="M282" s="5" t="str">
        <f t="shared" si="23"/>
        <v>Slovenský stolnotenisový zväzdBdružstvo - Umax. - muži</v>
      </c>
      <c r="N282" s="3" t="str">
        <f t="shared" si="24"/>
        <v>30806836dB</v>
      </c>
    </row>
    <row r="283" spans="1:14" x14ac:dyDescent="0.2">
      <c r="A283" s="192" t="s">
        <v>85</v>
      </c>
      <c r="B283" s="233" t="str">
        <f>VLOOKUP(A283,Adr!A:B,2,FALSE)</f>
        <v>Slovenský stolnotenisový zväz</v>
      </c>
      <c r="C283" s="223" t="s">
        <v>1646</v>
      </c>
      <c r="D283" s="213">
        <v>10000</v>
      </c>
      <c r="E283" s="269">
        <v>0</v>
      </c>
      <c r="F283" s="192" t="s">
        <v>203</v>
      </c>
      <c r="G283" s="198" t="s">
        <v>10</v>
      </c>
      <c r="H283" s="195" t="s">
        <v>729</v>
      </c>
      <c r="I283" s="219" t="str">
        <f t="shared" si="20"/>
        <v>30806836d</v>
      </c>
      <c r="J283" s="193" t="str">
        <f t="shared" si="21"/>
        <v>30806836026 03</v>
      </c>
      <c r="K283" s="5"/>
      <c r="L283" s="193" t="str">
        <f t="shared" si="22"/>
        <v>30806836026 03B</v>
      </c>
      <c r="M283" s="5" t="str">
        <f t="shared" si="23"/>
        <v>Slovenský stolnotenisový zväzdBKukuľková Tatiana</v>
      </c>
      <c r="N283" s="3" t="str">
        <f t="shared" si="24"/>
        <v>30806836dB</v>
      </c>
    </row>
    <row r="284" spans="1:14" x14ac:dyDescent="0.2">
      <c r="A284" s="209" t="s">
        <v>85</v>
      </c>
      <c r="B284" s="233" t="str">
        <f>VLOOKUP(A284,Adr!A:B,2,FALSE)</f>
        <v>Slovenský stolnotenisový zväz</v>
      </c>
      <c r="C284" s="212" t="s">
        <v>1647</v>
      </c>
      <c r="D284" s="214">
        <v>23100</v>
      </c>
      <c r="E284" s="269">
        <v>0</v>
      </c>
      <c r="F284" s="192" t="s">
        <v>203</v>
      </c>
      <c r="G284" s="198" t="s">
        <v>10</v>
      </c>
      <c r="H284" s="195" t="s">
        <v>729</v>
      </c>
      <c r="I284" s="219" t="str">
        <f t="shared" si="20"/>
        <v>30806836d</v>
      </c>
      <c r="J284" s="193" t="str">
        <f t="shared" si="21"/>
        <v>30806836026 03</v>
      </c>
      <c r="K284" s="5"/>
      <c r="L284" s="193" t="str">
        <f t="shared" si="22"/>
        <v>30806836026 03B</v>
      </c>
      <c r="M284" s="5" t="str">
        <f t="shared" si="23"/>
        <v>Slovenský stolnotenisový zväzdBPištej Ľubomír</v>
      </c>
      <c r="N284" s="3" t="str">
        <f t="shared" si="24"/>
        <v>30806836dB</v>
      </c>
    </row>
    <row r="285" spans="1:14" x14ac:dyDescent="0.2">
      <c r="A285" s="192" t="s">
        <v>85</v>
      </c>
      <c r="B285" s="233" t="str">
        <f>VLOOKUP(A285,Adr!A:B,2,FALSE)</f>
        <v>Slovenský stolnotenisový zväz</v>
      </c>
      <c r="C285" s="212" t="s">
        <v>1648</v>
      </c>
      <c r="D285" s="214">
        <v>15000</v>
      </c>
      <c r="E285" s="269">
        <v>0</v>
      </c>
      <c r="F285" s="192" t="s">
        <v>203</v>
      </c>
      <c r="G285" s="195" t="s">
        <v>10</v>
      </c>
      <c r="H285" s="195" t="s">
        <v>729</v>
      </c>
      <c r="I285" s="219" t="str">
        <f t="shared" si="20"/>
        <v>30806836d</v>
      </c>
      <c r="J285" s="193" t="str">
        <f t="shared" si="21"/>
        <v>30806836026 03</v>
      </c>
      <c r="K285" s="5"/>
      <c r="L285" s="193" t="str">
        <f t="shared" si="22"/>
        <v>30806836026 03B</v>
      </c>
      <c r="M285" s="5" t="str">
        <f t="shared" si="23"/>
        <v>Slovenský stolnotenisový zväzdBWang Yang</v>
      </c>
      <c r="N285" s="3" t="str">
        <f t="shared" si="24"/>
        <v>30806836dB</v>
      </c>
    </row>
    <row r="286" spans="1:14" x14ac:dyDescent="0.2">
      <c r="A286" s="192" t="s">
        <v>85</v>
      </c>
      <c r="B286" s="233" t="str">
        <f>VLOOKUP(A286,Adr!A:B,2,FALSE)</f>
        <v>Slovenský stolnotenisový zväz</v>
      </c>
      <c r="C286" s="224" t="s">
        <v>1826</v>
      </c>
      <c r="D286" s="218">
        <v>2568</v>
      </c>
      <c r="E286" s="199">
        <v>0</v>
      </c>
      <c r="F286" s="209" t="s">
        <v>205</v>
      </c>
      <c r="G286" s="212" t="s">
        <v>10</v>
      </c>
      <c r="H286" s="212" t="s">
        <v>729</v>
      </c>
      <c r="I286" s="219" t="str">
        <f t="shared" si="20"/>
        <v>30806836f</v>
      </c>
      <c r="J286" s="193" t="str">
        <f t="shared" si="21"/>
        <v>30806836026 03</v>
      </c>
      <c r="K286" s="5"/>
      <c r="L286" s="193" t="str">
        <f t="shared" si="22"/>
        <v>30806836026 03B</v>
      </c>
      <c r="M286" s="5" t="str">
        <f t="shared" si="23"/>
        <v>Slovenský stolnotenisový zväzfBodmena trénerovi Dalibor Jahoda</v>
      </c>
      <c r="N286" s="3" t="str">
        <f t="shared" si="24"/>
        <v>30806836fB</v>
      </c>
    </row>
    <row r="287" spans="1:14" ht="20.399999999999999" x14ac:dyDescent="0.2">
      <c r="A287" s="192" t="s">
        <v>85</v>
      </c>
      <c r="B287" s="233" t="str">
        <f>VLOOKUP(A287,Adr!A:B,2,FALSE)</f>
        <v>Slovenský stolnotenisový zväz</v>
      </c>
      <c r="C287" s="223" t="s">
        <v>1507</v>
      </c>
      <c r="D287" s="213">
        <v>15200</v>
      </c>
      <c r="E287" s="269">
        <v>0</v>
      </c>
      <c r="F287" s="192" t="s">
        <v>209</v>
      </c>
      <c r="G287" s="195" t="s">
        <v>7</v>
      </c>
      <c r="H287" s="195" t="s">
        <v>729</v>
      </c>
      <c r="I287" s="219" t="str">
        <f t="shared" si="20"/>
        <v>30806836j</v>
      </c>
      <c r="J287" s="193" t="str">
        <f t="shared" si="21"/>
        <v>30806836026 01</v>
      </c>
      <c r="K287" s="5"/>
      <c r="L287" s="193" t="str">
        <f t="shared" si="22"/>
        <v>30806836026 01B</v>
      </c>
      <c r="M287" s="5" t="str">
        <f t="shared" si="23"/>
        <v>Slovenský stolnotenisový zväzjBZabezpečenie finále školských športových súťaží (Šamorín 2023) v súťažiach kategórie "A" v stolnom tenise základných škôl</v>
      </c>
      <c r="N287" s="3" t="str">
        <f t="shared" si="24"/>
        <v>30806836jB</v>
      </c>
    </row>
    <row r="288" spans="1:14" x14ac:dyDescent="0.2">
      <c r="A288" s="229" t="s">
        <v>88</v>
      </c>
      <c r="B288" s="233" t="str">
        <f>VLOOKUP(A288,Adr!A:B,2,FALSE)</f>
        <v>SLOVENSKÝ STRELECKÝ ZVÄZ</v>
      </c>
      <c r="C288" s="212" t="s">
        <v>825</v>
      </c>
      <c r="D288" s="214">
        <v>1148852</v>
      </c>
      <c r="E288" s="199">
        <v>0</v>
      </c>
      <c r="F288" s="192" t="s">
        <v>200</v>
      </c>
      <c r="G288" s="245" t="s">
        <v>6</v>
      </c>
      <c r="H288" s="195" t="s">
        <v>729</v>
      </c>
      <c r="I288" s="219" t="str">
        <f t="shared" si="20"/>
        <v>00603341a</v>
      </c>
      <c r="J288" s="193" t="str">
        <f t="shared" si="21"/>
        <v>00603341026 02</v>
      </c>
      <c r="K288" s="5" t="s">
        <v>89</v>
      </c>
      <c r="L288" s="193" t="str">
        <f t="shared" si="22"/>
        <v>00603341026 02B</v>
      </c>
      <c r="M288" s="5" t="str">
        <f t="shared" si="23"/>
        <v>SLOVENSKÝ STRELECKÝ ZVÄZaBstreľba - bežné transfery</v>
      </c>
      <c r="N288" s="3" t="str">
        <f t="shared" si="24"/>
        <v>00603341aB</v>
      </c>
    </row>
    <row r="289" spans="1:14" x14ac:dyDescent="0.2">
      <c r="A289" s="192" t="s">
        <v>88</v>
      </c>
      <c r="B289" s="233" t="str">
        <f>VLOOKUP(A289,Adr!A:B,2,FALSE)</f>
        <v>SLOVENSKÝ STRELECKÝ ZVÄZ</v>
      </c>
      <c r="C289" s="223" t="s">
        <v>940</v>
      </c>
      <c r="D289" s="214">
        <v>40000</v>
      </c>
      <c r="E289" s="199">
        <v>0</v>
      </c>
      <c r="F289" s="192" t="s">
        <v>200</v>
      </c>
      <c r="G289" s="195" t="s">
        <v>6</v>
      </c>
      <c r="H289" s="195" t="s">
        <v>730</v>
      </c>
      <c r="I289" s="219" t="str">
        <f t="shared" si="20"/>
        <v>00603341a</v>
      </c>
      <c r="J289" s="193" t="str">
        <f t="shared" si="21"/>
        <v>00603341026 02</v>
      </c>
      <c r="K289" s="5" t="s">
        <v>89</v>
      </c>
      <c r="L289" s="193" t="str">
        <f t="shared" si="22"/>
        <v>00603341026 02K</v>
      </c>
      <c r="M289" s="5" t="str">
        <f t="shared" si="23"/>
        <v>SLOVENSKÝ STRELECKÝ ZVÄZaKstreľba - kapitálové transfery</v>
      </c>
      <c r="N289" s="3" t="str">
        <f t="shared" si="24"/>
        <v>00603341aK</v>
      </c>
    </row>
    <row r="290" spans="1:14" x14ac:dyDescent="0.2">
      <c r="A290" s="229" t="s">
        <v>88</v>
      </c>
      <c r="B290" s="233" t="str">
        <f>VLOOKUP(A290,Adr!A:B,2,FALSE)</f>
        <v>SLOVENSKÝ STRELECKÝ ZVÄZ</v>
      </c>
      <c r="C290" s="217" t="s">
        <v>1649</v>
      </c>
      <c r="D290" s="198">
        <v>60000</v>
      </c>
      <c r="E290" s="199">
        <v>0</v>
      </c>
      <c r="F290" s="192" t="s">
        <v>203</v>
      </c>
      <c r="G290" s="198" t="s">
        <v>10</v>
      </c>
      <c r="H290" s="195" t="s">
        <v>729</v>
      </c>
      <c r="I290" s="219" t="str">
        <f t="shared" si="20"/>
        <v>00603341d</v>
      </c>
      <c r="J290" s="193" t="str">
        <f t="shared" si="21"/>
        <v>00603341026 03</v>
      </c>
      <c r="K290" s="5"/>
      <c r="L290" s="193" t="str">
        <f t="shared" si="22"/>
        <v>00603341026 03B</v>
      </c>
      <c r="M290" s="5" t="str">
        <f t="shared" si="23"/>
        <v>SLOVENSKÝ STRELECKÝ ZVÄZdBBarteková Danka</v>
      </c>
      <c r="N290" s="3" t="str">
        <f t="shared" si="24"/>
        <v>00603341dB</v>
      </c>
    </row>
    <row r="291" spans="1:14" x14ac:dyDescent="0.2">
      <c r="A291" s="192" t="s">
        <v>88</v>
      </c>
      <c r="B291" s="233" t="str">
        <f>VLOOKUP(A291,Adr!A:B,2,FALSE)</f>
        <v>SLOVENSKÝ STRELECKÝ ZVÄZ</v>
      </c>
      <c r="C291" s="212" t="s">
        <v>1650</v>
      </c>
      <c r="D291" s="214">
        <v>12500</v>
      </c>
      <c r="E291" s="269">
        <v>0</v>
      </c>
      <c r="F291" s="192" t="s">
        <v>203</v>
      </c>
      <c r="G291" s="198" t="s">
        <v>10</v>
      </c>
      <c r="H291" s="195" t="s">
        <v>729</v>
      </c>
      <c r="I291" s="219" t="str">
        <f t="shared" si="20"/>
        <v>00603341d</v>
      </c>
      <c r="J291" s="193" t="str">
        <f t="shared" si="21"/>
        <v>00603341026 03</v>
      </c>
      <c r="K291" s="5"/>
      <c r="L291" s="193" t="str">
        <f t="shared" si="22"/>
        <v>00603341026 03B</v>
      </c>
      <c r="M291" s="5" t="str">
        <f t="shared" si="23"/>
        <v>SLOVENSKÝ STRELECKÝ ZVÄZdBCopák Marek</v>
      </c>
      <c r="N291" s="3" t="str">
        <f t="shared" si="24"/>
        <v>00603341dB</v>
      </c>
    </row>
    <row r="292" spans="1:14" x14ac:dyDescent="0.2">
      <c r="A292" s="192" t="s">
        <v>88</v>
      </c>
      <c r="B292" s="233" t="str">
        <f>VLOOKUP(A292,Adr!A:B,2,FALSE)</f>
        <v>SLOVENSKÝ STRELECKÝ ZVÄZ</v>
      </c>
      <c r="C292" s="212" t="s">
        <v>1651</v>
      </c>
      <c r="D292" s="214">
        <v>12500</v>
      </c>
      <c r="E292" s="269">
        <v>0</v>
      </c>
      <c r="F292" s="192" t="s">
        <v>203</v>
      </c>
      <c r="G292" s="198" t="s">
        <v>10</v>
      </c>
      <c r="H292" s="195" t="s">
        <v>729</v>
      </c>
      <c r="I292" s="219" t="str">
        <f t="shared" si="20"/>
        <v>00603341d</v>
      </c>
      <c r="J292" s="193" t="str">
        <f t="shared" si="21"/>
        <v>00603341026 03</v>
      </c>
      <c r="K292" s="5"/>
      <c r="L292" s="193" t="str">
        <f t="shared" si="22"/>
        <v>00603341026 03B</v>
      </c>
      <c r="M292" s="5" t="str">
        <f t="shared" si="23"/>
        <v>SLOVENSKÝ STRELECKÝ ZVÄZdBDemién Pešková Daniela</v>
      </c>
      <c r="N292" s="3" t="str">
        <f t="shared" si="24"/>
        <v>00603341dB</v>
      </c>
    </row>
    <row r="293" spans="1:14" x14ac:dyDescent="0.2">
      <c r="A293" s="192" t="s">
        <v>88</v>
      </c>
      <c r="B293" s="233" t="str">
        <f>VLOOKUP(A293,Adr!A:B,2,FALSE)</f>
        <v>SLOVENSKÝ STRELECKÝ ZVÄZ</v>
      </c>
      <c r="C293" s="217" t="s">
        <v>1652</v>
      </c>
      <c r="D293" s="198">
        <v>10000</v>
      </c>
      <c r="E293" s="269">
        <v>0</v>
      </c>
      <c r="F293" s="192" t="s">
        <v>203</v>
      </c>
      <c r="G293" s="198" t="s">
        <v>10</v>
      </c>
      <c r="H293" s="195" t="s">
        <v>729</v>
      </c>
      <c r="I293" s="219" t="str">
        <f t="shared" si="20"/>
        <v>00603341d</v>
      </c>
      <c r="J293" s="193" t="str">
        <f t="shared" si="21"/>
        <v>00603341026 03</v>
      </c>
      <c r="K293" s="5"/>
      <c r="L293" s="193" t="str">
        <f t="shared" si="22"/>
        <v>00603341026 03B</v>
      </c>
      <c r="M293" s="5" t="str">
        <f t="shared" si="23"/>
        <v>SLOVENSKÝ STRELECKÝ ZVÄZdBdvojica - skeet mix (dospelí)</v>
      </c>
      <c r="N293" s="3" t="str">
        <f t="shared" ref="N293:N324" si="25">+I293&amp;H293</f>
        <v>00603341dB</v>
      </c>
    </row>
    <row r="294" spans="1:14" x14ac:dyDescent="0.2">
      <c r="A294" s="209" t="s">
        <v>88</v>
      </c>
      <c r="B294" s="233" t="str">
        <f>VLOOKUP(A294,Adr!A:B,2,FALSE)</f>
        <v>SLOVENSKÝ STRELECKÝ ZVÄZ</v>
      </c>
      <c r="C294" s="212" t="s">
        <v>1653</v>
      </c>
      <c r="D294" s="214">
        <v>17500</v>
      </c>
      <c r="E294" s="269">
        <v>0</v>
      </c>
      <c r="F294" s="192" t="s">
        <v>203</v>
      </c>
      <c r="G294" s="195" t="s">
        <v>10</v>
      </c>
      <c r="H294" s="195" t="s">
        <v>729</v>
      </c>
      <c r="I294" s="219" t="str">
        <f t="shared" si="20"/>
        <v>00603341d</v>
      </c>
      <c r="J294" s="193" t="str">
        <f t="shared" si="21"/>
        <v>00603341026 03</v>
      </c>
      <c r="K294" s="5"/>
      <c r="L294" s="193" t="str">
        <f t="shared" si="22"/>
        <v>00603341026 03B</v>
      </c>
      <c r="M294" s="5" t="str">
        <f t="shared" si="23"/>
        <v>SLOVENSKÝ STRELECKÝ ZVÄZdBdvojica - skeet mix (juniori)</v>
      </c>
      <c r="N294" s="3" t="str">
        <f t="shared" si="25"/>
        <v>00603341dB</v>
      </c>
    </row>
    <row r="295" spans="1:14" x14ac:dyDescent="0.2">
      <c r="A295" s="209" t="s">
        <v>88</v>
      </c>
      <c r="B295" s="233" t="str">
        <f>VLOOKUP(A295,Adr!A:B,2,FALSE)</f>
        <v>SLOVENSKÝ STRELECKÝ ZVÄZ</v>
      </c>
      <c r="C295" s="223" t="s">
        <v>1654</v>
      </c>
      <c r="D295" s="214">
        <v>30000</v>
      </c>
      <c r="E295" s="269">
        <v>0</v>
      </c>
      <c r="F295" s="192" t="s">
        <v>203</v>
      </c>
      <c r="G295" s="195" t="s">
        <v>10</v>
      </c>
      <c r="H295" s="195" t="s">
        <v>729</v>
      </c>
      <c r="I295" s="219" t="str">
        <f t="shared" si="20"/>
        <v>00603341d</v>
      </c>
      <c r="J295" s="193" t="str">
        <f t="shared" si="21"/>
        <v>00603341026 03</v>
      </c>
      <c r="K295" s="5"/>
      <c r="L295" s="193" t="str">
        <f t="shared" si="22"/>
        <v>00603341026 03B</v>
      </c>
      <c r="M295" s="5" t="str">
        <f t="shared" si="23"/>
        <v>SLOVENSKÝ STRELECKÝ ZVÄZdBdvojica - trap mix (dospelí)</v>
      </c>
      <c r="N295" s="3" t="str">
        <f t="shared" si="25"/>
        <v>00603341dB</v>
      </c>
    </row>
    <row r="296" spans="1:14" x14ac:dyDescent="0.2">
      <c r="A296" s="229" t="s">
        <v>88</v>
      </c>
      <c r="B296" s="233" t="str">
        <f>VLOOKUP(A296,Adr!A:B,2,FALSE)</f>
        <v>SLOVENSKÝ STRELECKÝ ZVÄZ</v>
      </c>
      <c r="C296" s="223" t="s">
        <v>1655</v>
      </c>
      <c r="D296" s="198">
        <v>15000</v>
      </c>
      <c r="E296" s="269">
        <v>0</v>
      </c>
      <c r="F296" s="192" t="s">
        <v>203</v>
      </c>
      <c r="G296" s="195" t="s">
        <v>10</v>
      </c>
      <c r="H296" s="195" t="s">
        <v>729</v>
      </c>
      <c r="I296" s="219" t="str">
        <f t="shared" si="20"/>
        <v>00603341d</v>
      </c>
      <c r="J296" s="193" t="str">
        <f t="shared" si="21"/>
        <v>00603341026 03</v>
      </c>
      <c r="K296" s="5"/>
      <c r="L296" s="193" t="str">
        <f t="shared" si="22"/>
        <v>00603341026 03B</v>
      </c>
      <c r="M296" s="5" t="str">
        <f t="shared" si="23"/>
        <v>SLOVENSKÝ STRELECKÝ ZVÄZdBdvojica - VzPi mix (dospelí)</v>
      </c>
      <c r="N296" s="3" t="str">
        <f t="shared" si="25"/>
        <v>00603341dB</v>
      </c>
    </row>
    <row r="297" spans="1:14" x14ac:dyDescent="0.2">
      <c r="A297" s="192" t="s">
        <v>88</v>
      </c>
      <c r="B297" s="233" t="str">
        <f>VLOOKUP(A297,Adr!A:B,2,FALSE)</f>
        <v>SLOVENSKÝ STRELECKÝ ZVÄZ</v>
      </c>
      <c r="C297" s="223" t="s">
        <v>1656</v>
      </c>
      <c r="D297" s="213">
        <v>15000</v>
      </c>
      <c r="E297" s="199">
        <v>0</v>
      </c>
      <c r="F297" s="192" t="s">
        <v>203</v>
      </c>
      <c r="G297" s="195" t="s">
        <v>10</v>
      </c>
      <c r="H297" s="195" t="s">
        <v>729</v>
      </c>
      <c r="I297" s="219" t="str">
        <f t="shared" si="20"/>
        <v>00603341d</v>
      </c>
      <c r="J297" s="193" t="str">
        <f t="shared" si="21"/>
        <v>00603341026 03</v>
      </c>
      <c r="K297" s="5"/>
      <c r="L297" s="193" t="str">
        <f t="shared" si="22"/>
        <v>00603341026 03B</v>
      </c>
      <c r="M297" s="5" t="str">
        <f t="shared" si="23"/>
        <v>SLOVENSKÝ STRELECKÝ ZVÄZdBdvojica - VzPu mix (dospelí)</v>
      </c>
      <c r="N297" s="3" t="str">
        <f t="shared" si="25"/>
        <v>00603341dB</v>
      </c>
    </row>
    <row r="298" spans="1:14" x14ac:dyDescent="0.2">
      <c r="A298" s="225" t="s">
        <v>88</v>
      </c>
      <c r="B298" s="233" t="str">
        <f>VLOOKUP(A298,Adr!A:B,2,FALSE)</f>
        <v>SLOVENSKÝ STRELECKÝ ZVÄZ</v>
      </c>
      <c r="C298" s="195" t="s">
        <v>1657</v>
      </c>
      <c r="D298" s="198">
        <v>12500</v>
      </c>
      <c r="E298" s="199">
        <v>0</v>
      </c>
      <c r="F298" s="192" t="s">
        <v>203</v>
      </c>
      <c r="G298" s="195" t="s">
        <v>10</v>
      </c>
      <c r="H298" s="195" t="s">
        <v>729</v>
      </c>
      <c r="I298" s="219" t="str">
        <f t="shared" si="20"/>
        <v>00603341d</v>
      </c>
      <c r="J298" s="193" t="str">
        <f t="shared" si="21"/>
        <v>00603341026 03</v>
      </c>
      <c r="K298" s="5"/>
      <c r="L298" s="193" t="str">
        <f t="shared" si="22"/>
        <v>00603341026 03B</v>
      </c>
      <c r="M298" s="5" t="str">
        <f t="shared" si="23"/>
        <v>SLOVENSKÝ STRELECKÝ ZVÄZdBdvojica - VzPu mix (juniori)</v>
      </c>
      <c r="N298" s="3" t="str">
        <f t="shared" si="25"/>
        <v>00603341dB</v>
      </c>
    </row>
    <row r="299" spans="1:14" x14ac:dyDescent="0.2">
      <c r="A299" s="192" t="s">
        <v>88</v>
      </c>
      <c r="B299" s="233" t="str">
        <f>VLOOKUP(A299,Adr!A:B,2,FALSE)</f>
        <v>SLOVENSKÝ STRELECKÝ ZVÄZ</v>
      </c>
      <c r="C299" s="223" t="s">
        <v>1658</v>
      </c>
      <c r="D299" s="214">
        <v>12500</v>
      </c>
      <c r="E299" s="199">
        <v>0</v>
      </c>
      <c r="F299" s="192" t="s">
        <v>203</v>
      </c>
      <c r="G299" s="195" t="s">
        <v>10</v>
      </c>
      <c r="H299" s="195" t="s">
        <v>729</v>
      </c>
      <c r="I299" s="219" t="str">
        <f t="shared" si="20"/>
        <v>00603341d</v>
      </c>
      <c r="J299" s="193" t="str">
        <f t="shared" si="21"/>
        <v>00603341026 03</v>
      </c>
      <c r="K299" s="5"/>
      <c r="L299" s="193" t="str">
        <f t="shared" si="22"/>
        <v>00603341026 03B</v>
      </c>
      <c r="M299" s="5" t="str">
        <f t="shared" si="23"/>
        <v>SLOVENSKÝ STRELECKÝ ZVÄZdBFilip Lukáš</v>
      </c>
      <c r="N299" s="3" t="str">
        <f t="shared" si="25"/>
        <v>00603341dB</v>
      </c>
    </row>
    <row r="300" spans="1:14" x14ac:dyDescent="0.2">
      <c r="A300" s="209" t="s">
        <v>88</v>
      </c>
      <c r="B300" s="233" t="str">
        <f>VLOOKUP(A300,Adr!A:B,2,FALSE)</f>
        <v>SLOVENSKÝ STRELECKÝ ZVÄZ</v>
      </c>
      <c r="C300" s="212" t="s">
        <v>1659</v>
      </c>
      <c r="D300" s="214">
        <v>10000</v>
      </c>
      <c r="E300" s="199">
        <v>0</v>
      </c>
      <c r="F300" s="192" t="s">
        <v>203</v>
      </c>
      <c r="G300" s="195" t="s">
        <v>10</v>
      </c>
      <c r="H300" s="195" t="s">
        <v>729</v>
      </c>
      <c r="I300" s="219" t="str">
        <f t="shared" si="20"/>
        <v>00603341d</v>
      </c>
      <c r="J300" s="193" t="str">
        <f t="shared" si="21"/>
        <v>00603341026 03</v>
      </c>
      <c r="K300" s="5"/>
      <c r="L300" s="193" t="str">
        <f t="shared" si="22"/>
        <v>00603341026 03B</v>
      </c>
      <c r="M300" s="5" t="str">
        <f t="shared" si="23"/>
        <v>SLOVENSKÝ STRELECKÝ ZVÄZdBHocková Miroslava</v>
      </c>
      <c r="N300" s="3" t="str">
        <f t="shared" si="25"/>
        <v>00603341dB</v>
      </c>
    </row>
    <row r="301" spans="1:14" x14ac:dyDescent="0.2">
      <c r="A301" s="192" t="s">
        <v>88</v>
      </c>
      <c r="B301" s="233" t="str">
        <f>VLOOKUP(A301,Adr!A:B,2,FALSE)</f>
        <v>SLOVENSKÝ STRELECKÝ ZVÄZ</v>
      </c>
      <c r="C301" s="223" t="s">
        <v>1660</v>
      </c>
      <c r="D301" s="213">
        <v>39900</v>
      </c>
      <c r="E301" s="269">
        <v>0</v>
      </c>
      <c r="F301" s="192" t="s">
        <v>203</v>
      </c>
      <c r="G301" s="195" t="s">
        <v>10</v>
      </c>
      <c r="H301" s="195" t="s">
        <v>729</v>
      </c>
      <c r="I301" s="219" t="str">
        <f t="shared" si="20"/>
        <v>00603341d</v>
      </c>
      <c r="J301" s="193" t="str">
        <f t="shared" si="21"/>
        <v>00603341026 03</v>
      </c>
      <c r="K301" s="5"/>
      <c r="L301" s="193" t="str">
        <f t="shared" si="22"/>
        <v>00603341026 03B</v>
      </c>
      <c r="M301" s="5" t="str">
        <f t="shared" si="23"/>
        <v>SLOVENSKÝ STRELECKÝ ZVÄZdBHocková Vanesa</v>
      </c>
      <c r="N301" s="3" t="str">
        <f t="shared" si="25"/>
        <v>00603341dB</v>
      </c>
    </row>
    <row r="302" spans="1:14" x14ac:dyDescent="0.2">
      <c r="A302" s="229" t="s">
        <v>88</v>
      </c>
      <c r="B302" s="233" t="str">
        <f>VLOOKUP(A302,Adr!A:B,2,FALSE)</f>
        <v>SLOVENSKÝ STRELECKÝ ZVÄZ</v>
      </c>
      <c r="C302" s="223" t="s">
        <v>1661</v>
      </c>
      <c r="D302" s="198">
        <v>20000</v>
      </c>
      <c r="E302" s="269">
        <v>0</v>
      </c>
      <c r="F302" s="192" t="s">
        <v>203</v>
      </c>
      <c r="G302" s="195" t="s">
        <v>10</v>
      </c>
      <c r="H302" s="195" t="s">
        <v>729</v>
      </c>
      <c r="I302" s="219" t="str">
        <f t="shared" si="20"/>
        <v>00603341d</v>
      </c>
      <c r="J302" s="193" t="str">
        <f t="shared" si="21"/>
        <v>00603341026 03</v>
      </c>
      <c r="K302" s="5"/>
      <c r="L302" s="193" t="str">
        <f t="shared" si="22"/>
        <v>00603341026 03B</v>
      </c>
      <c r="M302" s="5" t="str">
        <f t="shared" si="23"/>
        <v>SLOVENSKÝ STRELECKÝ ZVÄZdBHolko Ondrej</v>
      </c>
      <c r="N302" s="3" t="str">
        <f t="shared" si="25"/>
        <v>00603341dB</v>
      </c>
    </row>
    <row r="303" spans="1:14" x14ac:dyDescent="0.2">
      <c r="A303" s="229" t="s">
        <v>88</v>
      </c>
      <c r="B303" s="233" t="str">
        <f>VLOOKUP(A303,Adr!A:B,2,FALSE)</f>
        <v>SLOVENSKÝ STRELECKÝ ZVÄZ</v>
      </c>
      <c r="C303" s="212" t="s">
        <v>1662</v>
      </c>
      <c r="D303" s="213">
        <v>7500</v>
      </c>
      <c r="E303" s="199">
        <v>0</v>
      </c>
      <c r="F303" s="192" t="s">
        <v>203</v>
      </c>
      <c r="G303" s="245" t="s">
        <v>10</v>
      </c>
      <c r="H303" s="195" t="s">
        <v>729</v>
      </c>
      <c r="I303" s="219" t="str">
        <f t="shared" si="20"/>
        <v>00603341d</v>
      </c>
      <c r="J303" s="193" t="str">
        <f t="shared" si="21"/>
        <v>00603341026 03</v>
      </c>
      <c r="K303" s="5"/>
      <c r="L303" s="193" t="str">
        <f t="shared" si="22"/>
        <v>00603341026 03B</v>
      </c>
      <c r="M303" s="5" t="str">
        <f t="shared" si="23"/>
        <v>SLOVENSKÝ STRELECKÝ ZVÄZdBHruška Daniel</v>
      </c>
      <c r="N303" s="3" t="str">
        <f t="shared" si="25"/>
        <v>00603341dB</v>
      </c>
    </row>
    <row r="304" spans="1:14" x14ac:dyDescent="0.2">
      <c r="A304" s="192" t="s">
        <v>88</v>
      </c>
      <c r="B304" s="233" t="str">
        <f>VLOOKUP(A304,Adr!A:B,2,FALSE)</f>
        <v>SLOVENSKÝ STRELECKÝ ZVÄZ</v>
      </c>
      <c r="C304" s="195" t="s">
        <v>1663</v>
      </c>
      <c r="D304" s="198">
        <v>44300</v>
      </c>
      <c r="E304" s="199">
        <v>0</v>
      </c>
      <c r="F304" s="192" t="s">
        <v>203</v>
      </c>
      <c r="G304" s="245" t="s">
        <v>10</v>
      </c>
      <c r="H304" s="195" t="s">
        <v>729</v>
      </c>
      <c r="I304" s="219" t="str">
        <f t="shared" si="20"/>
        <v>00603341d</v>
      </c>
      <c r="J304" s="193" t="str">
        <f t="shared" si="21"/>
        <v>00603341026 03</v>
      </c>
      <c r="K304" s="5"/>
      <c r="L304" s="193" t="str">
        <f t="shared" si="22"/>
        <v>00603341026 03B</v>
      </c>
      <c r="M304" s="5" t="str">
        <f t="shared" si="23"/>
        <v>SLOVENSKÝ STRELECKÝ ZVÄZdBJány Patrik</v>
      </c>
      <c r="N304" s="3" t="str">
        <f t="shared" si="25"/>
        <v>00603341dB</v>
      </c>
    </row>
    <row r="305" spans="1:14" x14ac:dyDescent="0.2">
      <c r="A305" s="192" t="s">
        <v>88</v>
      </c>
      <c r="B305" s="233" t="str">
        <f>VLOOKUP(A305,Adr!A:B,2,FALSE)</f>
        <v>SLOVENSKÝ STRELECKÝ ZVÄZ</v>
      </c>
      <c r="C305" s="212" t="s">
        <v>1891</v>
      </c>
      <c r="D305" s="214">
        <v>4000</v>
      </c>
      <c r="E305" s="269">
        <v>0</v>
      </c>
      <c r="F305" s="192" t="s">
        <v>203</v>
      </c>
      <c r="G305" s="198" t="s">
        <v>10</v>
      </c>
      <c r="H305" s="195" t="s">
        <v>730</v>
      </c>
      <c r="I305" s="219" t="str">
        <f t="shared" si="20"/>
        <v>00603341d</v>
      </c>
      <c r="J305" s="193" t="str">
        <f t="shared" si="21"/>
        <v>00603341026 03</v>
      </c>
      <c r="K305" s="5"/>
      <c r="L305" s="193" t="str">
        <f t="shared" si="22"/>
        <v>00603341026 03K</v>
      </c>
      <c r="M305" s="5" t="str">
        <f t="shared" si="23"/>
        <v>SLOVENSKÝ STRELECKÝ ZVÄZdKJány Patrik - kapitálové výdavky</v>
      </c>
      <c r="N305" s="3" t="str">
        <f t="shared" si="25"/>
        <v>00603341dK</v>
      </c>
    </row>
    <row r="306" spans="1:14" x14ac:dyDescent="0.2">
      <c r="A306" s="229" t="s">
        <v>88</v>
      </c>
      <c r="B306" s="233" t="str">
        <f>VLOOKUP(A306,Adr!A:B,2,FALSE)</f>
        <v>SLOVENSKÝ STRELECKÝ ZVÄZ</v>
      </c>
      <c r="C306" s="223" t="s">
        <v>1665</v>
      </c>
      <c r="D306" s="214">
        <v>10000</v>
      </c>
      <c r="E306" s="199">
        <v>0</v>
      </c>
      <c r="F306" s="192" t="s">
        <v>203</v>
      </c>
      <c r="G306" s="245" t="s">
        <v>10</v>
      </c>
      <c r="H306" s="195" t="s">
        <v>729</v>
      </c>
      <c r="I306" s="219" t="str">
        <f t="shared" si="20"/>
        <v>00603341d</v>
      </c>
      <c r="J306" s="193" t="str">
        <f t="shared" si="21"/>
        <v>00603341026 03</v>
      </c>
      <c r="K306" s="5"/>
      <c r="L306" s="193" t="str">
        <f t="shared" si="22"/>
        <v>00603341026 03B</v>
      </c>
      <c r="M306" s="5" t="str">
        <f t="shared" si="23"/>
        <v>SLOVENSKÝ STRELECKÝ ZVÄZdBKortišová Emma</v>
      </c>
      <c r="N306" s="3" t="str">
        <f t="shared" si="25"/>
        <v>00603341dB</v>
      </c>
    </row>
    <row r="307" spans="1:14" x14ac:dyDescent="0.2">
      <c r="A307" s="229" t="s">
        <v>88</v>
      </c>
      <c r="B307" s="233" t="str">
        <f>VLOOKUP(A307,Adr!A:B,2,FALSE)</f>
        <v>SLOVENSKÝ STRELECKÝ ZVÄZ</v>
      </c>
      <c r="C307" s="195" t="s">
        <v>1664</v>
      </c>
      <c r="D307" s="198">
        <v>7500</v>
      </c>
      <c r="E307" s="199">
        <v>0</v>
      </c>
      <c r="F307" s="192" t="s">
        <v>203</v>
      </c>
      <c r="G307" s="195" t="s">
        <v>10</v>
      </c>
      <c r="H307" s="195" t="s">
        <v>729</v>
      </c>
      <c r="I307" s="219" t="str">
        <f t="shared" si="20"/>
        <v>00603341d</v>
      </c>
      <c r="J307" s="193" t="str">
        <f t="shared" si="21"/>
        <v>00603341026 03</v>
      </c>
      <c r="K307" s="5"/>
      <c r="L307" s="193" t="str">
        <f t="shared" si="22"/>
        <v>00603341026 03B</v>
      </c>
      <c r="M307" s="5" t="str">
        <f t="shared" si="23"/>
        <v>SLOVENSKÝ STRELECKÝ ZVÄZdBKostúr Marek</v>
      </c>
      <c r="N307" s="3" t="str">
        <f t="shared" si="25"/>
        <v>00603341dB</v>
      </c>
    </row>
    <row r="308" spans="1:14" x14ac:dyDescent="0.2">
      <c r="A308" s="205" t="s">
        <v>88</v>
      </c>
      <c r="B308" s="233" t="str">
        <f>VLOOKUP(A308,Adr!A:B,2,FALSE)</f>
        <v>SLOVENSKÝ STRELECKÝ ZVÄZ</v>
      </c>
      <c r="C308" s="212" t="s">
        <v>1666</v>
      </c>
      <c r="D308" s="198">
        <v>15000</v>
      </c>
      <c r="E308" s="269">
        <v>0</v>
      </c>
      <c r="F308" s="192" t="s">
        <v>203</v>
      </c>
      <c r="G308" s="195" t="s">
        <v>10</v>
      </c>
      <c r="H308" s="195" t="s">
        <v>729</v>
      </c>
      <c r="I308" s="219" t="str">
        <f t="shared" si="20"/>
        <v>00603341d</v>
      </c>
      <c r="J308" s="193" t="str">
        <f t="shared" si="21"/>
        <v>00603341026 03</v>
      </c>
      <c r="K308" s="5"/>
      <c r="L308" s="193" t="str">
        <f t="shared" si="22"/>
        <v>00603341026 03B</v>
      </c>
      <c r="M308" s="5" t="str">
        <f t="shared" si="23"/>
        <v>SLOVENSKÝ STRELECKÝ ZVÄZdBKovačócy Marián</v>
      </c>
      <c r="N308" s="3" t="str">
        <f t="shared" si="25"/>
        <v>00603341dB</v>
      </c>
    </row>
    <row r="309" spans="1:14" x14ac:dyDescent="0.2">
      <c r="A309" s="192" t="s">
        <v>88</v>
      </c>
      <c r="B309" s="233" t="str">
        <f>VLOOKUP(A309,Adr!A:B,2,FALSE)</f>
        <v>SLOVENSKÝ STRELECKÝ ZVÄZ</v>
      </c>
      <c r="C309" s="212" t="s">
        <v>1667</v>
      </c>
      <c r="D309" s="214">
        <v>10000</v>
      </c>
      <c r="E309" s="269">
        <v>0</v>
      </c>
      <c r="F309" s="192" t="s">
        <v>203</v>
      </c>
      <c r="G309" s="198" t="s">
        <v>10</v>
      </c>
      <c r="H309" s="195" t="s">
        <v>729</v>
      </c>
      <c r="I309" s="219" t="str">
        <f t="shared" si="20"/>
        <v>00603341d</v>
      </c>
      <c r="J309" s="193" t="str">
        <f t="shared" si="21"/>
        <v>00603341026 03</v>
      </c>
      <c r="K309" s="5"/>
      <c r="L309" s="193" t="str">
        <f t="shared" si="22"/>
        <v>00603341026 03B</v>
      </c>
      <c r="M309" s="5" t="str">
        <f t="shared" si="23"/>
        <v>SLOVENSKÝ STRELECKÝ ZVÄZdBŇakatová Zuzana</v>
      </c>
      <c r="N309" s="3" t="str">
        <f t="shared" si="25"/>
        <v>00603341dB</v>
      </c>
    </row>
    <row r="310" spans="1:14" x14ac:dyDescent="0.2">
      <c r="A310" s="192" t="s">
        <v>88</v>
      </c>
      <c r="B310" s="233" t="str">
        <f>VLOOKUP(A310,Adr!A:B,2,FALSE)</f>
        <v>SLOVENSKÝ STRELECKÝ ZVÄZ</v>
      </c>
      <c r="C310" s="223" t="s">
        <v>1668</v>
      </c>
      <c r="D310" s="213">
        <v>10000</v>
      </c>
      <c r="E310" s="269">
        <v>0</v>
      </c>
      <c r="F310" s="192" t="s">
        <v>203</v>
      </c>
      <c r="G310" s="198" t="s">
        <v>10</v>
      </c>
      <c r="H310" s="195" t="s">
        <v>729</v>
      </c>
      <c r="I310" s="219" t="str">
        <f t="shared" si="20"/>
        <v>00603341d</v>
      </c>
      <c r="J310" s="193" t="str">
        <f t="shared" si="21"/>
        <v>00603341026 03</v>
      </c>
      <c r="K310" s="5"/>
      <c r="L310" s="193" t="str">
        <f t="shared" si="22"/>
        <v>00603341026 03B</v>
      </c>
      <c r="M310" s="5" t="str">
        <f t="shared" si="23"/>
        <v>SLOVENSKÝ STRELECKÝ ZVÄZdBNovotná Kamila</v>
      </c>
      <c r="N310" s="3" t="str">
        <f t="shared" si="25"/>
        <v>00603341dB</v>
      </c>
    </row>
    <row r="311" spans="1:14" x14ac:dyDescent="0.2">
      <c r="A311" s="192" t="s">
        <v>88</v>
      </c>
      <c r="B311" s="233" t="str">
        <f>VLOOKUP(A311,Adr!A:B,2,FALSE)</f>
        <v>SLOVENSKÝ STRELECKÝ ZVÄZ</v>
      </c>
      <c r="C311" s="212" t="s">
        <v>1669</v>
      </c>
      <c r="D311" s="213">
        <v>100000</v>
      </c>
      <c r="E311" s="269">
        <v>0</v>
      </c>
      <c r="F311" s="192" t="s">
        <v>203</v>
      </c>
      <c r="G311" s="198" t="s">
        <v>10</v>
      </c>
      <c r="H311" s="195" t="s">
        <v>729</v>
      </c>
      <c r="I311" s="219" t="str">
        <f t="shared" si="20"/>
        <v>00603341d</v>
      </c>
      <c r="J311" s="193" t="str">
        <f t="shared" si="21"/>
        <v>00603341026 03</v>
      </c>
      <c r="K311" s="5"/>
      <c r="L311" s="193" t="str">
        <f t="shared" si="22"/>
        <v>00603341026 03B</v>
      </c>
      <c r="M311" s="5" t="str">
        <f t="shared" si="23"/>
        <v>SLOVENSKÝ STRELECKÝ ZVÄZdBRehák Štefečeková Zuzana</v>
      </c>
      <c r="N311" s="3" t="str">
        <f t="shared" si="25"/>
        <v>00603341dB</v>
      </c>
    </row>
    <row r="312" spans="1:14" x14ac:dyDescent="0.2">
      <c r="A312" s="192" t="s">
        <v>88</v>
      </c>
      <c r="B312" s="233" t="str">
        <f>VLOOKUP(A312,Adr!A:B,2,FALSE)</f>
        <v>SLOVENSKÝ STRELECKÝ ZVÄZ</v>
      </c>
      <c r="C312" s="223" t="s">
        <v>1670</v>
      </c>
      <c r="D312" s="213">
        <v>10000</v>
      </c>
      <c r="E312" s="269">
        <v>0</v>
      </c>
      <c r="F312" s="192" t="s">
        <v>203</v>
      </c>
      <c r="G312" s="198" t="s">
        <v>10</v>
      </c>
      <c r="H312" s="195" t="s">
        <v>729</v>
      </c>
      <c r="I312" s="219" t="str">
        <f t="shared" si="20"/>
        <v>00603341d</v>
      </c>
      <c r="J312" s="193" t="str">
        <f t="shared" si="21"/>
        <v>00603341026 03</v>
      </c>
      <c r="K312" s="5"/>
      <c r="L312" s="193" t="str">
        <f t="shared" si="22"/>
        <v>00603341026 03B</v>
      </c>
      <c r="M312" s="5" t="str">
        <f t="shared" si="23"/>
        <v>SLOVENSKÝ STRELECKÝ ZVÄZdBSupeková Adela</v>
      </c>
      <c r="N312" s="3" t="str">
        <f t="shared" si="25"/>
        <v>00603341dB</v>
      </c>
    </row>
    <row r="313" spans="1:14" x14ac:dyDescent="0.2">
      <c r="A313" s="192" t="s">
        <v>88</v>
      </c>
      <c r="B313" s="233" t="str">
        <f>VLOOKUP(A313,Adr!A:B,2,FALSE)</f>
        <v>SLOVENSKÝ STRELECKÝ ZVÄZ</v>
      </c>
      <c r="C313" s="212" t="s">
        <v>1671</v>
      </c>
      <c r="D313" s="214">
        <v>15000</v>
      </c>
      <c r="E313" s="269">
        <v>0</v>
      </c>
      <c r="F313" s="192" t="s">
        <v>203</v>
      </c>
      <c r="G313" s="198" t="s">
        <v>10</v>
      </c>
      <c r="H313" s="195" t="s">
        <v>729</v>
      </c>
      <c r="I313" s="219" t="str">
        <f t="shared" si="20"/>
        <v>00603341d</v>
      </c>
      <c r="J313" s="193" t="str">
        <f t="shared" si="21"/>
        <v>00603341026 03</v>
      </c>
      <c r="K313" s="5"/>
      <c r="L313" s="193" t="str">
        <f t="shared" si="22"/>
        <v>00603341026 03B</v>
      </c>
      <c r="M313" s="5" t="str">
        <f t="shared" si="23"/>
        <v>SLOVENSKÝ STRELECKÝ ZVÄZdBŠpotáková Jana</v>
      </c>
      <c r="N313" s="3" t="str">
        <f t="shared" si="25"/>
        <v>00603341dB</v>
      </c>
    </row>
    <row r="314" spans="1:14" x14ac:dyDescent="0.2">
      <c r="A314" s="229" t="s">
        <v>88</v>
      </c>
      <c r="B314" s="233" t="str">
        <f>VLOOKUP(A314,Adr!A:B,2,FALSE)</f>
        <v>SLOVENSKÝ STRELECKÝ ZVÄZ</v>
      </c>
      <c r="C314" s="217" t="s">
        <v>1672</v>
      </c>
      <c r="D314" s="198">
        <v>10000</v>
      </c>
      <c r="E314" s="269">
        <v>0</v>
      </c>
      <c r="F314" s="192" t="s">
        <v>203</v>
      </c>
      <c r="G314" s="198" t="s">
        <v>10</v>
      </c>
      <c r="H314" s="195" t="s">
        <v>729</v>
      </c>
      <c r="I314" s="219" t="str">
        <f t="shared" si="20"/>
        <v>00603341d</v>
      </c>
      <c r="J314" s="193" t="str">
        <f t="shared" si="21"/>
        <v>00603341026 03</v>
      </c>
      <c r="K314" s="5"/>
      <c r="L314" s="193" t="str">
        <f t="shared" si="22"/>
        <v>00603341026 03B</v>
      </c>
      <c r="M314" s="5" t="str">
        <f t="shared" si="23"/>
        <v>SLOVENSKÝ STRELECKÝ ZVÄZdBTóth Timotej</v>
      </c>
      <c r="N314" s="3" t="str">
        <f t="shared" si="25"/>
        <v>00603341dB</v>
      </c>
    </row>
    <row r="315" spans="1:14" x14ac:dyDescent="0.2">
      <c r="A315" s="192" t="s">
        <v>88</v>
      </c>
      <c r="B315" s="233" t="str">
        <f>VLOOKUP(A315,Adr!A:B,2,FALSE)</f>
        <v>SLOVENSKÝ STRELECKÝ ZVÄZ</v>
      </c>
      <c r="C315" s="223" t="s">
        <v>1673</v>
      </c>
      <c r="D315" s="213">
        <v>41400</v>
      </c>
      <c r="E315" s="269">
        <v>0</v>
      </c>
      <c r="F315" s="192" t="s">
        <v>203</v>
      </c>
      <c r="G315" s="195" t="s">
        <v>10</v>
      </c>
      <c r="H315" s="195" t="s">
        <v>729</v>
      </c>
      <c r="I315" s="219" t="str">
        <f t="shared" si="20"/>
        <v>00603341d</v>
      </c>
      <c r="J315" s="193" t="str">
        <f t="shared" si="21"/>
        <v>00603341026 03</v>
      </c>
      <c r="K315" s="5"/>
      <c r="L315" s="193" t="str">
        <f t="shared" si="22"/>
        <v>00603341026 03B</v>
      </c>
      <c r="M315" s="5" t="str">
        <f t="shared" si="23"/>
        <v>SLOVENSKÝ STRELECKÝ ZVÄZdBTužinský Juraj</v>
      </c>
      <c r="N315" s="3" t="str">
        <f t="shared" si="25"/>
        <v>00603341dB</v>
      </c>
    </row>
    <row r="316" spans="1:14" x14ac:dyDescent="0.2">
      <c r="A316" s="229" t="s">
        <v>88</v>
      </c>
      <c r="B316" s="233" t="str">
        <f>VLOOKUP(A316,Adr!A:B,2,FALSE)</f>
        <v>SLOVENSKÝ STRELECKÝ ZVÄZ</v>
      </c>
      <c r="C316" s="223" t="s">
        <v>1674</v>
      </c>
      <c r="D316" s="198">
        <v>10000</v>
      </c>
      <c r="E316" s="269">
        <v>0</v>
      </c>
      <c r="F316" s="192" t="s">
        <v>203</v>
      </c>
      <c r="G316" s="198" t="s">
        <v>10</v>
      </c>
      <c r="H316" s="195" t="s">
        <v>729</v>
      </c>
      <c r="I316" s="219" t="str">
        <f t="shared" si="20"/>
        <v>00603341d</v>
      </c>
      <c r="J316" s="193" t="str">
        <f t="shared" si="21"/>
        <v>00603341026 03</v>
      </c>
      <c r="K316" s="5"/>
      <c r="L316" s="193" t="str">
        <f t="shared" si="22"/>
        <v>00603341026 03B</v>
      </c>
      <c r="M316" s="5" t="str">
        <f t="shared" si="23"/>
        <v>SLOVENSKÝ STRELECKÝ ZVÄZdBVarga Erik</v>
      </c>
      <c r="N316" s="3" t="str">
        <f t="shared" si="25"/>
        <v>00603341dB</v>
      </c>
    </row>
    <row r="317" spans="1:14" x14ac:dyDescent="0.2">
      <c r="A317" s="229" t="s">
        <v>88</v>
      </c>
      <c r="B317" s="233" t="str">
        <f>VLOOKUP(A317,Adr!A:B,2,FALSE)</f>
        <v>SLOVENSKÝ STRELECKÝ ZVÄZ</v>
      </c>
      <c r="C317" s="223" t="s">
        <v>1675</v>
      </c>
      <c r="D317" s="213">
        <v>10000</v>
      </c>
      <c r="E317" s="199">
        <v>0</v>
      </c>
      <c r="F317" s="192" t="s">
        <v>203</v>
      </c>
      <c r="G317" s="245" t="s">
        <v>10</v>
      </c>
      <c r="H317" s="195" t="s">
        <v>729</v>
      </c>
      <c r="I317" s="219" t="str">
        <f t="shared" si="20"/>
        <v>00603341d</v>
      </c>
      <c r="J317" s="193" t="str">
        <f t="shared" si="21"/>
        <v>00603341026 03</v>
      </c>
      <c r="K317" s="5"/>
      <c r="L317" s="193" t="str">
        <f t="shared" si="22"/>
        <v>00603341026 03B</v>
      </c>
      <c r="M317" s="5" t="str">
        <f t="shared" si="23"/>
        <v>SLOVENSKÝ STRELECKÝ ZVÄZdBZajíčková Adriana</v>
      </c>
      <c r="N317" s="3" t="str">
        <f t="shared" si="25"/>
        <v>00603341dB</v>
      </c>
    </row>
    <row r="318" spans="1:14" x14ac:dyDescent="0.2">
      <c r="A318" s="192" t="s">
        <v>88</v>
      </c>
      <c r="B318" s="233" t="str">
        <f>VLOOKUP(A318,Adr!A:B,2,FALSE)</f>
        <v>SLOVENSKÝ STRELECKÝ ZVÄZ</v>
      </c>
      <c r="C318" s="224" t="s">
        <v>1827</v>
      </c>
      <c r="D318" s="218">
        <v>752</v>
      </c>
      <c r="E318" s="199">
        <v>0</v>
      </c>
      <c r="F318" s="209" t="s">
        <v>205</v>
      </c>
      <c r="G318" s="212" t="s">
        <v>10</v>
      </c>
      <c r="H318" s="212" t="s">
        <v>729</v>
      </c>
      <c r="I318" s="219" t="str">
        <f t="shared" si="20"/>
        <v>00603341f</v>
      </c>
      <c r="J318" s="193" t="str">
        <f t="shared" si="21"/>
        <v>00603341026 03</v>
      </c>
      <c r="K318" s="5"/>
      <c r="L318" s="193" t="str">
        <f t="shared" si="22"/>
        <v>00603341026 03B</v>
      </c>
      <c r="M318" s="5" t="str">
        <f t="shared" si="23"/>
        <v>SLOVENSKÝ STRELECKÝ ZVÄZfBodmena trénerovi Juraj Sedlák</v>
      </c>
      <c r="N318" s="3" t="str">
        <f t="shared" si="25"/>
        <v>00603341fB</v>
      </c>
    </row>
    <row r="319" spans="1:14" x14ac:dyDescent="0.2">
      <c r="A319" s="229" t="s">
        <v>985</v>
      </c>
      <c r="B319" s="233" t="str">
        <f>VLOOKUP(A319,Adr!A:B,2,FALSE)</f>
        <v>Slovenský šachový zväz</v>
      </c>
      <c r="C319" s="212" t="s">
        <v>826</v>
      </c>
      <c r="D319" s="214">
        <v>401919</v>
      </c>
      <c r="E319" s="199">
        <v>0</v>
      </c>
      <c r="F319" s="192" t="s">
        <v>200</v>
      </c>
      <c r="G319" s="195" t="s">
        <v>6</v>
      </c>
      <c r="H319" s="195" t="s">
        <v>729</v>
      </c>
      <c r="I319" s="219" t="str">
        <f t="shared" si="20"/>
        <v>17310571a</v>
      </c>
      <c r="J319" s="193" t="str">
        <f t="shared" si="21"/>
        <v>17310571026 02</v>
      </c>
      <c r="K319" s="5" t="s">
        <v>14</v>
      </c>
      <c r="L319" s="193" t="str">
        <f t="shared" si="22"/>
        <v>17310571026 02B</v>
      </c>
      <c r="M319" s="5" t="str">
        <f t="shared" si="23"/>
        <v>Slovenský šachový zväzaBšach - bežné transfery</v>
      </c>
      <c r="N319" s="3" t="str">
        <f t="shared" si="25"/>
        <v>17310571aB</v>
      </c>
    </row>
    <row r="320" spans="1:14" x14ac:dyDescent="0.2">
      <c r="A320" s="229" t="s">
        <v>986</v>
      </c>
      <c r="B320" s="233" t="str">
        <f>VLOOKUP(A320,Adr!A:B,2,FALSE)</f>
        <v>Slovenský šermiarsky zväz</v>
      </c>
      <c r="C320" s="223" t="s">
        <v>827</v>
      </c>
      <c r="D320" s="213">
        <v>183483</v>
      </c>
      <c r="E320" s="199">
        <v>0</v>
      </c>
      <c r="F320" s="192" t="s">
        <v>200</v>
      </c>
      <c r="G320" s="245" t="s">
        <v>6</v>
      </c>
      <c r="H320" s="195" t="s">
        <v>729</v>
      </c>
      <c r="I320" s="219" t="str">
        <f t="shared" si="20"/>
        <v>30806437a</v>
      </c>
      <c r="J320" s="193" t="str">
        <f t="shared" si="21"/>
        <v>30806437026 02</v>
      </c>
      <c r="K320" s="5" t="s">
        <v>92</v>
      </c>
      <c r="L320" s="193" t="str">
        <f t="shared" si="22"/>
        <v>30806437026 02B</v>
      </c>
      <c r="M320" s="5" t="str">
        <f t="shared" si="23"/>
        <v>Slovenský šermiarsky zväzaBšerm - bežné transfery</v>
      </c>
      <c r="N320" s="3" t="str">
        <f t="shared" si="25"/>
        <v>30806437aB</v>
      </c>
    </row>
    <row r="321" spans="1:14" x14ac:dyDescent="0.2">
      <c r="A321" s="225" t="s">
        <v>986</v>
      </c>
      <c r="B321" s="233" t="str">
        <f>VLOOKUP(A321,Adr!A:B,2,FALSE)</f>
        <v>Slovenský šermiarsky zväz</v>
      </c>
      <c r="C321" s="223" t="s">
        <v>1676</v>
      </c>
      <c r="D321" s="214">
        <v>12500</v>
      </c>
      <c r="E321" s="199">
        <v>0</v>
      </c>
      <c r="F321" s="192" t="s">
        <v>203</v>
      </c>
      <c r="G321" s="195" t="s">
        <v>10</v>
      </c>
      <c r="H321" s="195" t="s">
        <v>729</v>
      </c>
      <c r="I321" s="219" t="str">
        <f t="shared" si="20"/>
        <v>30806437d</v>
      </c>
      <c r="J321" s="193" t="str">
        <f t="shared" si="21"/>
        <v>30806437026 03</v>
      </c>
      <c r="K321" s="5"/>
      <c r="L321" s="193" t="str">
        <f t="shared" si="22"/>
        <v>30806437026 03B</v>
      </c>
      <c r="M321" s="5" t="str">
        <f t="shared" si="23"/>
        <v>Slovenský šermiarsky zväzdBdružstvo - fleuret (juniori)</v>
      </c>
      <c r="N321" s="3" t="str">
        <f t="shared" si="25"/>
        <v>30806437dB</v>
      </c>
    </row>
    <row r="322" spans="1:14" x14ac:dyDescent="0.2">
      <c r="A322" s="229" t="s">
        <v>93</v>
      </c>
      <c r="B322" s="233" t="str">
        <f>VLOOKUP(A322,Adr!A:B,2,FALSE)</f>
        <v>Slovenský tenisový zväz</v>
      </c>
      <c r="C322" s="212" t="s">
        <v>828</v>
      </c>
      <c r="D322" s="214">
        <v>4654289</v>
      </c>
      <c r="E322" s="269">
        <v>0</v>
      </c>
      <c r="F322" s="192" t="s">
        <v>200</v>
      </c>
      <c r="G322" s="198" t="s">
        <v>6</v>
      </c>
      <c r="H322" s="195" t="s">
        <v>729</v>
      </c>
      <c r="I322" s="219" t="str">
        <f t="shared" ref="I322:I385" si="26">A322&amp;F322</f>
        <v>30811384a</v>
      </c>
      <c r="J322" s="193" t="str">
        <f t="shared" ref="J322:J385" si="27">A322&amp;G322</f>
        <v>30811384026 02</v>
      </c>
      <c r="K322" s="5" t="s">
        <v>95</v>
      </c>
      <c r="L322" s="193" t="str">
        <f t="shared" ref="L322:L385" si="28">A322&amp;G322&amp;H322</f>
        <v>30811384026 02B</v>
      </c>
      <c r="M322" s="5" t="str">
        <f t="shared" ref="M322:M385" si="29">B322&amp;F322&amp;H322&amp;C322</f>
        <v>Slovenský tenisový zväzaBtenis - bežné transfery</v>
      </c>
      <c r="N322" s="3" t="str">
        <f t="shared" si="25"/>
        <v>30811384aB</v>
      </c>
    </row>
    <row r="323" spans="1:14" x14ac:dyDescent="0.2">
      <c r="A323" s="229" t="s">
        <v>93</v>
      </c>
      <c r="B323" s="233" t="str">
        <f>VLOOKUP(A323,Adr!A:B,2,FALSE)</f>
        <v>Slovenský tenisový zväz</v>
      </c>
      <c r="C323" s="212" t="s">
        <v>1041</v>
      </c>
      <c r="D323" s="214">
        <v>25000</v>
      </c>
      <c r="E323" s="269">
        <v>0</v>
      </c>
      <c r="F323" s="192" t="s">
        <v>200</v>
      </c>
      <c r="G323" s="195" t="s">
        <v>6</v>
      </c>
      <c r="H323" s="195" t="s">
        <v>730</v>
      </c>
      <c r="I323" s="219" t="str">
        <f t="shared" si="26"/>
        <v>30811384a</v>
      </c>
      <c r="J323" s="193" t="str">
        <f t="shared" si="27"/>
        <v>30811384026 02</v>
      </c>
      <c r="K323" s="5" t="s">
        <v>95</v>
      </c>
      <c r="L323" s="193" t="str">
        <f t="shared" si="28"/>
        <v>30811384026 02K</v>
      </c>
      <c r="M323" s="5" t="str">
        <f t="shared" si="29"/>
        <v>Slovenský tenisový zväzaKtenis - kapitálové transfery</v>
      </c>
      <c r="N323" s="3" t="str">
        <f t="shared" si="25"/>
        <v>30811384aK</v>
      </c>
    </row>
    <row r="324" spans="1:14" x14ac:dyDescent="0.2">
      <c r="A324" s="229" t="s">
        <v>93</v>
      </c>
      <c r="B324" s="233" t="str">
        <f>VLOOKUP(A324,Adr!A:B,2,FALSE)</f>
        <v>Slovenský tenisový zväz</v>
      </c>
      <c r="C324" s="212" t="s">
        <v>1677</v>
      </c>
      <c r="D324" s="214">
        <v>7500</v>
      </c>
      <c r="E324" s="199">
        <v>0</v>
      </c>
      <c r="F324" s="192" t="s">
        <v>203</v>
      </c>
      <c r="G324" s="245" t="s">
        <v>10</v>
      </c>
      <c r="H324" s="195" t="s">
        <v>729</v>
      </c>
      <c r="I324" s="219" t="str">
        <f t="shared" si="26"/>
        <v>30811384d</v>
      </c>
      <c r="J324" s="193" t="str">
        <f t="shared" si="27"/>
        <v>30811384026 03</v>
      </c>
      <c r="K324" s="5"/>
      <c r="L324" s="193" t="str">
        <f t="shared" si="28"/>
        <v>30811384026 03B</v>
      </c>
      <c r="M324" s="5" t="str">
        <f t="shared" si="29"/>
        <v>Slovenský tenisový zväzdBBehúlová Bianca</v>
      </c>
      <c r="N324" s="3" t="str">
        <f t="shared" si="25"/>
        <v>30811384dB</v>
      </c>
    </row>
    <row r="325" spans="1:14" x14ac:dyDescent="0.2">
      <c r="A325" s="229" t="s">
        <v>93</v>
      </c>
      <c r="B325" s="233" t="str">
        <f>VLOOKUP(A325,Adr!A:B,2,FALSE)</f>
        <v>Slovenský tenisový zväz</v>
      </c>
      <c r="C325" s="223" t="s">
        <v>1678</v>
      </c>
      <c r="D325" s="214">
        <v>11200</v>
      </c>
      <c r="E325" s="199">
        <v>0</v>
      </c>
      <c r="F325" s="192" t="s">
        <v>203</v>
      </c>
      <c r="G325" s="245" t="s">
        <v>10</v>
      </c>
      <c r="H325" s="195" t="s">
        <v>729</v>
      </c>
      <c r="I325" s="219" t="str">
        <f t="shared" si="26"/>
        <v>30811384d</v>
      </c>
      <c r="J325" s="193" t="str">
        <f t="shared" si="27"/>
        <v>30811384026 03</v>
      </c>
      <c r="K325" s="5"/>
      <c r="L325" s="193" t="str">
        <f t="shared" si="28"/>
        <v>30811384026 03B</v>
      </c>
      <c r="M325" s="5" t="str">
        <f t="shared" si="29"/>
        <v>Slovenský tenisový zväzdBBenjamín Privara Peter</v>
      </c>
      <c r="N325" s="3" t="str">
        <f t="shared" ref="N325:N340" si="30">+I325&amp;H325</f>
        <v>30811384dB</v>
      </c>
    </row>
    <row r="326" spans="1:14" x14ac:dyDescent="0.2">
      <c r="A326" s="192" t="s">
        <v>93</v>
      </c>
      <c r="B326" s="233" t="str">
        <f>VLOOKUP(A326,Adr!A:B,2,FALSE)</f>
        <v>Slovenský tenisový zväz</v>
      </c>
      <c r="C326" s="223" t="s">
        <v>1679</v>
      </c>
      <c r="D326" s="213">
        <v>26200</v>
      </c>
      <c r="E326" s="269">
        <v>0</v>
      </c>
      <c r="F326" s="192" t="s">
        <v>203</v>
      </c>
      <c r="G326" s="198" t="s">
        <v>10</v>
      </c>
      <c r="H326" s="195" t="s">
        <v>729</v>
      </c>
      <c r="I326" s="219" t="str">
        <f t="shared" si="26"/>
        <v>30811384d</v>
      </c>
      <c r="J326" s="193" t="str">
        <f t="shared" si="27"/>
        <v>30811384026 03</v>
      </c>
      <c r="K326" s="5"/>
      <c r="L326" s="193" t="str">
        <f t="shared" si="28"/>
        <v>30811384026 03B</v>
      </c>
      <c r="M326" s="5" t="str">
        <f t="shared" si="29"/>
        <v>Slovenský tenisový zväzdBDaubnerová Nikola</v>
      </c>
      <c r="N326" s="3" t="str">
        <f t="shared" si="30"/>
        <v>30811384dB</v>
      </c>
    </row>
    <row r="327" spans="1:14" x14ac:dyDescent="0.2">
      <c r="A327" s="229" t="s">
        <v>93</v>
      </c>
      <c r="B327" s="233" t="str">
        <f>VLOOKUP(A327,Adr!A:B,2,FALSE)</f>
        <v>Slovenský tenisový zväz</v>
      </c>
      <c r="C327" s="195" t="s">
        <v>1778</v>
      </c>
      <c r="D327" s="198">
        <v>6400</v>
      </c>
      <c r="E327" s="269">
        <v>0</v>
      </c>
      <c r="F327" s="192" t="s">
        <v>203</v>
      </c>
      <c r="G327" s="198" t="s">
        <v>10</v>
      </c>
      <c r="H327" s="195" t="s">
        <v>729</v>
      </c>
      <c r="I327" s="219" t="str">
        <f t="shared" si="26"/>
        <v>30811384d</v>
      </c>
      <c r="J327" s="193" t="str">
        <f t="shared" si="27"/>
        <v>30811384026 03</v>
      </c>
      <c r="K327" s="5"/>
      <c r="L327" s="193" t="str">
        <f t="shared" si="28"/>
        <v>30811384026 03B</v>
      </c>
      <c r="M327" s="5" t="str">
        <f t="shared" si="29"/>
        <v>Slovenský tenisový zväzdBJamrichová Renáta</v>
      </c>
      <c r="N327" s="3" t="str">
        <f t="shared" si="30"/>
        <v>30811384dB</v>
      </c>
    </row>
    <row r="328" spans="1:14" x14ac:dyDescent="0.2">
      <c r="A328" s="192" t="s">
        <v>93</v>
      </c>
      <c r="B328" s="233" t="str">
        <f>VLOOKUP(A328,Adr!A:B,2,FALSE)</f>
        <v>Slovenský tenisový zväz</v>
      </c>
      <c r="C328" s="223" t="s">
        <v>1680</v>
      </c>
      <c r="D328" s="213">
        <v>11200</v>
      </c>
      <c r="E328" s="269">
        <v>0</v>
      </c>
      <c r="F328" s="192" t="s">
        <v>203</v>
      </c>
      <c r="G328" s="198" t="s">
        <v>10</v>
      </c>
      <c r="H328" s="195" t="s">
        <v>729</v>
      </c>
      <c r="I328" s="219" t="str">
        <f t="shared" si="26"/>
        <v>30811384d</v>
      </c>
      <c r="J328" s="193" t="str">
        <f t="shared" si="27"/>
        <v>30811384026 03</v>
      </c>
      <c r="K328" s="5"/>
      <c r="L328" s="193" t="str">
        <f t="shared" si="28"/>
        <v>30811384026 03B</v>
      </c>
      <c r="M328" s="5" t="str">
        <f t="shared" si="29"/>
        <v>Slovenský tenisový zväzdBNaď Peter</v>
      </c>
      <c r="N328" s="3" t="str">
        <f t="shared" si="30"/>
        <v>30811384dB</v>
      </c>
    </row>
    <row r="329" spans="1:14" x14ac:dyDescent="0.2">
      <c r="A329" s="192" t="s">
        <v>93</v>
      </c>
      <c r="B329" s="233" t="str">
        <f>VLOOKUP(A329,Adr!A:B,2,FALSE)</f>
        <v>Slovenský tenisový zväz</v>
      </c>
      <c r="C329" s="223" t="s">
        <v>1681</v>
      </c>
      <c r="D329" s="213">
        <v>15000</v>
      </c>
      <c r="E329" s="269">
        <v>0</v>
      </c>
      <c r="F329" s="192" t="s">
        <v>203</v>
      </c>
      <c r="G329" s="198" t="s">
        <v>10</v>
      </c>
      <c r="H329" s="195" t="s">
        <v>729</v>
      </c>
      <c r="I329" s="219" t="str">
        <f t="shared" si="26"/>
        <v>30811384d</v>
      </c>
      <c r="J329" s="193" t="str">
        <f t="shared" si="27"/>
        <v>30811384026 03</v>
      </c>
      <c r="K329" s="5"/>
      <c r="L329" s="193" t="str">
        <f t="shared" si="28"/>
        <v>30811384026 03B</v>
      </c>
      <c r="M329" s="5" t="str">
        <f t="shared" si="29"/>
        <v>Slovenský tenisový zväzdBPolášek Filip</v>
      </c>
      <c r="N329" s="3" t="str">
        <f t="shared" si="30"/>
        <v>30811384dB</v>
      </c>
    </row>
    <row r="330" spans="1:14" x14ac:dyDescent="0.2">
      <c r="A330" s="192" t="s">
        <v>93</v>
      </c>
      <c r="B330" s="233" t="str">
        <f>VLOOKUP(A330,Adr!A:B,2,FALSE)</f>
        <v>Slovenský tenisový zväz</v>
      </c>
      <c r="C330" s="223" t="s">
        <v>1682</v>
      </c>
      <c r="D330" s="213">
        <v>26200</v>
      </c>
      <c r="E330" s="269">
        <v>0</v>
      </c>
      <c r="F330" s="192" t="s">
        <v>203</v>
      </c>
      <c r="G330" s="198" t="s">
        <v>10</v>
      </c>
      <c r="H330" s="195" t="s">
        <v>729</v>
      </c>
      <c r="I330" s="219" t="str">
        <f t="shared" si="26"/>
        <v>30811384d</v>
      </c>
      <c r="J330" s="193" t="str">
        <f t="shared" si="27"/>
        <v>30811384026 03</v>
      </c>
      <c r="K330" s="5"/>
      <c r="L330" s="193" t="str">
        <f t="shared" si="28"/>
        <v>30811384026 03B</v>
      </c>
      <c r="M330" s="5" t="str">
        <f t="shared" si="29"/>
        <v>Slovenský tenisový zväzdBVargová Nina</v>
      </c>
      <c r="N330" s="3" t="str">
        <f t="shared" si="30"/>
        <v>30811384dB</v>
      </c>
    </row>
    <row r="331" spans="1:14" x14ac:dyDescent="0.2">
      <c r="A331" s="229" t="s">
        <v>93</v>
      </c>
      <c r="B331" s="233" t="str">
        <f>VLOOKUP(A331,Adr!A:B,2,FALSE)</f>
        <v>Slovenský tenisový zväz</v>
      </c>
      <c r="C331" s="195" t="s">
        <v>1683</v>
      </c>
      <c r="D331" s="198">
        <v>7500</v>
      </c>
      <c r="E331" s="269">
        <v>0</v>
      </c>
      <c r="F331" s="192" t="s">
        <v>203</v>
      </c>
      <c r="G331" s="198" t="s">
        <v>10</v>
      </c>
      <c r="H331" s="195" t="s">
        <v>729</v>
      </c>
      <c r="I331" s="219" t="str">
        <f t="shared" si="26"/>
        <v>30811384d</v>
      </c>
      <c r="J331" s="193" t="str">
        <f t="shared" si="27"/>
        <v>30811384026 03</v>
      </c>
      <c r="K331" s="5"/>
      <c r="L331" s="193" t="str">
        <f t="shared" si="28"/>
        <v>30811384026 03B</v>
      </c>
      <c r="M331" s="5" t="str">
        <f t="shared" si="29"/>
        <v>Slovenský tenisový zväzdBZelníčková Radka</v>
      </c>
      <c r="N331" s="3" t="str">
        <f t="shared" si="30"/>
        <v>30811384dB</v>
      </c>
    </row>
    <row r="332" spans="1:14" x14ac:dyDescent="0.2">
      <c r="A332" s="192" t="s">
        <v>93</v>
      </c>
      <c r="B332" s="233" t="str">
        <f>VLOOKUP(A332,Adr!A:B,2,FALSE)</f>
        <v>Slovenský tenisový zväz</v>
      </c>
      <c r="C332" s="212" t="s">
        <v>1830</v>
      </c>
      <c r="D332" s="214">
        <v>2376</v>
      </c>
      <c r="E332" s="199">
        <v>0</v>
      </c>
      <c r="F332" s="209" t="s">
        <v>205</v>
      </c>
      <c r="G332" s="212" t="s">
        <v>10</v>
      </c>
      <c r="H332" s="212" t="s">
        <v>729</v>
      </c>
      <c r="I332" s="219" t="str">
        <f t="shared" si="26"/>
        <v>30811384f</v>
      </c>
      <c r="J332" s="193" t="str">
        <f t="shared" si="27"/>
        <v>30811384026 03</v>
      </c>
      <c r="K332" s="5"/>
      <c r="L332" s="193" t="str">
        <f t="shared" si="28"/>
        <v>30811384026 03B</v>
      </c>
      <c r="M332" s="5" t="str">
        <f t="shared" si="29"/>
        <v>Slovenský tenisový zväzfBodmena trénerovi Ján Matúš</v>
      </c>
      <c r="N332" s="3" t="str">
        <f t="shared" si="30"/>
        <v>30811384fB</v>
      </c>
    </row>
    <row r="333" spans="1:14" x14ac:dyDescent="0.2">
      <c r="A333" s="192" t="s">
        <v>93</v>
      </c>
      <c r="B333" s="233" t="str">
        <f>VLOOKUP(A333,Adr!A:B,2,FALSE)</f>
        <v>Slovenský tenisový zväz</v>
      </c>
      <c r="C333" s="212" t="s">
        <v>1832</v>
      </c>
      <c r="D333" s="214">
        <v>1188</v>
      </c>
      <c r="E333" s="199">
        <v>0</v>
      </c>
      <c r="F333" s="209" t="s">
        <v>205</v>
      </c>
      <c r="G333" s="212" t="s">
        <v>10</v>
      </c>
      <c r="H333" s="212" t="s">
        <v>729</v>
      </c>
      <c r="I333" s="219" t="str">
        <f t="shared" si="26"/>
        <v>30811384f</v>
      </c>
      <c r="J333" s="193" t="str">
        <f t="shared" si="27"/>
        <v>30811384026 03</v>
      </c>
      <c r="K333" s="5"/>
      <c r="L333" s="193" t="str">
        <f t="shared" si="28"/>
        <v>30811384026 03B</v>
      </c>
      <c r="M333" s="5" t="str">
        <f t="shared" si="29"/>
        <v>Slovenský tenisový zväzfBodmena trénerovi Jozef Blaško</v>
      </c>
      <c r="N333" s="3" t="str">
        <f t="shared" si="30"/>
        <v>30811384fB</v>
      </c>
    </row>
    <row r="334" spans="1:14" x14ac:dyDescent="0.2">
      <c r="A334" s="192" t="s">
        <v>93</v>
      </c>
      <c r="B334" s="233" t="str">
        <f>VLOOKUP(A334,Adr!A:B,2,FALSE)</f>
        <v>Slovenský tenisový zväz</v>
      </c>
      <c r="C334" s="224" t="s">
        <v>1834</v>
      </c>
      <c r="D334" s="218">
        <v>1188</v>
      </c>
      <c r="E334" s="199">
        <v>0</v>
      </c>
      <c r="F334" s="209" t="s">
        <v>205</v>
      </c>
      <c r="G334" s="212" t="s">
        <v>10</v>
      </c>
      <c r="H334" s="212" t="s">
        <v>729</v>
      </c>
      <c r="I334" s="219" t="str">
        <f t="shared" si="26"/>
        <v>30811384f</v>
      </c>
      <c r="J334" s="193" t="str">
        <f t="shared" si="27"/>
        <v>30811384026 03</v>
      </c>
      <c r="K334" s="5"/>
      <c r="L334" s="193" t="str">
        <f t="shared" si="28"/>
        <v>30811384026 03B</v>
      </c>
      <c r="M334" s="5" t="str">
        <f t="shared" si="29"/>
        <v>Slovenský tenisový zväzfBodmena trénerovi Juraj Dulík</v>
      </c>
      <c r="N334" s="3" t="str">
        <f t="shared" si="30"/>
        <v>30811384fB</v>
      </c>
    </row>
    <row r="335" spans="1:14" x14ac:dyDescent="0.2">
      <c r="A335" s="192" t="s">
        <v>93</v>
      </c>
      <c r="B335" s="233" t="str">
        <f>VLOOKUP(A335,Adr!A:B,2,FALSE)</f>
        <v>Slovenský tenisový zväz</v>
      </c>
      <c r="C335" s="223" t="s">
        <v>1835</v>
      </c>
      <c r="D335" s="213">
        <v>891</v>
      </c>
      <c r="E335" s="199">
        <v>0</v>
      </c>
      <c r="F335" s="192" t="s">
        <v>205</v>
      </c>
      <c r="G335" s="195" t="s">
        <v>10</v>
      </c>
      <c r="H335" s="195" t="s">
        <v>729</v>
      </c>
      <c r="I335" s="219" t="str">
        <f t="shared" si="26"/>
        <v>30811384f</v>
      </c>
      <c r="J335" s="193" t="str">
        <f t="shared" si="27"/>
        <v>30811384026 03</v>
      </c>
      <c r="K335" s="5"/>
      <c r="L335" s="193" t="str">
        <f t="shared" si="28"/>
        <v>30811384026 03B</v>
      </c>
      <c r="M335" s="5" t="str">
        <f t="shared" si="29"/>
        <v>Slovenský tenisový zväzfBodmena trénerovi Marek Hrehorčík</v>
      </c>
      <c r="N335" s="3" t="str">
        <f t="shared" si="30"/>
        <v>30811384fB</v>
      </c>
    </row>
    <row r="336" spans="1:14" x14ac:dyDescent="0.2">
      <c r="A336" s="192" t="s">
        <v>93</v>
      </c>
      <c r="B336" s="233" t="str">
        <f>VLOOKUP(A336,Adr!A:B,2,FALSE)</f>
        <v>Slovenský tenisový zväz</v>
      </c>
      <c r="C336" s="212" t="s">
        <v>1829</v>
      </c>
      <c r="D336" s="214">
        <v>3565</v>
      </c>
      <c r="E336" s="199">
        <v>0</v>
      </c>
      <c r="F336" s="209" t="s">
        <v>205</v>
      </c>
      <c r="G336" s="212" t="s">
        <v>10</v>
      </c>
      <c r="H336" s="212" t="s">
        <v>729</v>
      </c>
      <c r="I336" s="219" t="str">
        <f t="shared" si="26"/>
        <v>30811384f</v>
      </c>
      <c r="J336" s="193" t="str">
        <f t="shared" si="27"/>
        <v>30811384026 03</v>
      </c>
      <c r="K336" s="5"/>
      <c r="L336" s="193" t="str">
        <f t="shared" si="28"/>
        <v>30811384026 03B</v>
      </c>
      <c r="M336" s="5" t="str">
        <f t="shared" si="29"/>
        <v>Slovenský tenisový zväzfBodmena trénerovi Martin Záthurecký</v>
      </c>
      <c r="N336" s="3" t="str">
        <f t="shared" si="30"/>
        <v>30811384fB</v>
      </c>
    </row>
    <row r="337" spans="1:14" x14ac:dyDescent="0.2">
      <c r="A337" s="192" t="s">
        <v>93</v>
      </c>
      <c r="B337" s="233" t="str">
        <f>VLOOKUP(A337,Adr!A:B,2,FALSE)</f>
        <v>Slovenský tenisový zväz</v>
      </c>
      <c r="C337" s="212" t="s">
        <v>1833</v>
      </c>
      <c r="D337" s="214">
        <v>1188</v>
      </c>
      <c r="E337" s="199">
        <v>0</v>
      </c>
      <c r="F337" s="209" t="s">
        <v>205</v>
      </c>
      <c r="G337" s="212" t="s">
        <v>10</v>
      </c>
      <c r="H337" s="212" t="s">
        <v>729</v>
      </c>
      <c r="I337" s="219" t="str">
        <f t="shared" si="26"/>
        <v>30811384f</v>
      </c>
      <c r="J337" s="193" t="str">
        <f t="shared" si="27"/>
        <v>30811384026 03</v>
      </c>
      <c r="K337" s="5"/>
      <c r="L337" s="193" t="str">
        <f t="shared" si="28"/>
        <v>30811384026 03B</v>
      </c>
      <c r="M337" s="5" t="str">
        <f t="shared" si="29"/>
        <v>Slovenský tenisový zväzfBodmena trénerovi Michal Lukačovič</v>
      </c>
      <c r="N337" s="3" t="str">
        <f t="shared" si="30"/>
        <v>30811384fB</v>
      </c>
    </row>
    <row r="338" spans="1:14" x14ac:dyDescent="0.2">
      <c r="A338" s="192" t="s">
        <v>93</v>
      </c>
      <c r="B338" s="233" t="str">
        <f>VLOOKUP(A338,Adr!A:B,2,FALSE)</f>
        <v>Slovenský tenisový zväz</v>
      </c>
      <c r="C338" s="212" t="s">
        <v>1831</v>
      </c>
      <c r="D338" s="214">
        <v>1188</v>
      </c>
      <c r="E338" s="199">
        <v>0</v>
      </c>
      <c r="F338" s="209" t="s">
        <v>205</v>
      </c>
      <c r="G338" s="212" t="s">
        <v>10</v>
      </c>
      <c r="H338" s="212" t="s">
        <v>729</v>
      </c>
      <c r="I338" s="219" t="str">
        <f t="shared" si="26"/>
        <v>30811384f</v>
      </c>
      <c r="J338" s="193" t="str">
        <f t="shared" si="27"/>
        <v>30811384026 03</v>
      </c>
      <c r="K338" s="5"/>
      <c r="L338" s="193" t="str">
        <f t="shared" si="28"/>
        <v>30811384026 03B</v>
      </c>
      <c r="M338" s="5" t="str">
        <f t="shared" si="29"/>
        <v>Slovenský tenisový zväzfBodmena trénerovi Petr Lajkep</v>
      </c>
      <c r="N338" s="3" t="str">
        <f t="shared" si="30"/>
        <v>30811384fB</v>
      </c>
    </row>
    <row r="339" spans="1:14" x14ac:dyDescent="0.2">
      <c r="A339" s="209" t="s">
        <v>93</v>
      </c>
      <c r="B339" s="233" t="str">
        <f>VLOOKUP(A339,Adr!A:B,2,FALSE)</f>
        <v>Slovenský tenisový zväz</v>
      </c>
      <c r="C339" s="212" t="s">
        <v>1836</v>
      </c>
      <c r="D339" s="214">
        <v>891</v>
      </c>
      <c r="E339" s="269">
        <v>0</v>
      </c>
      <c r="F339" s="209" t="s">
        <v>205</v>
      </c>
      <c r="G339" s="212" t="s">
        <v>10</v>
      </c>
      <c r="H339" s="212" t="s">
        <v>729</v>
      </c>
      <c r="I339" s="219" t="str">
        <f t="shared" si="26"/>
        <v>30811384f</v>
      </c>
      <c r="J339" s="193" t="str">
        <f t="shared" si="27"/>
        <v>30811384026 03</v>
      </c>
      <c r="K339" s="5"/>
      <c r="L339" s="193" t="str">
        <f t="shared" si="28"/>
        <v>30811384026 03B</v>
      </c>
      <c r="M339" s="5" t="str">
        <f t="shared" si="29"/>
        <v>Slovenský tenisový zväzfBodmena trénerovi Richard Medyla</v>
      </c>
      <c r="N339" s="3" t="str">
        <f t="shared" si="30"/>
        <v>30811384fB</v>
      </c>
    </row>
    <row r="340" spans="1:14" x14ac:dyDescent="0.2">
      <c r="A340" s="192" t="s">
        <v>93</v>
      </c>
      <c r="B340" s="233" t="str">
        <f>VLOOKUP(A340,Adr!A:B,2,FALSE)</f>
        <v>Slovenský tenisový zväz</v>
      </c>
      <c r="C340" s="224" t="s">
        <v>1828</v>
      </c>
      <c r="D340" s="218">
        <v>2673</v>
      </c>
      <c r="E340" s="199">
        <v>0</v>
      </c>
      <c r="F340" s="209" t="s">
        <v>205</v>
      </c>
      <c r="G340" s="212" t="s">
        <v>10</v>
      </c>
      <c r="H340" s="212" t="s">
        <v>729</v>
      </c>
      <c r="I340" s="219" t="str">
        <f t="shared" si="26"/>
        <v>30811384f</v>
      </c>
      <c r="J340" s="193" t="str">
        <f t="shared" si="27"/>
        <v>30811384026 03</v>
      </c>
      <c r="K340" s="5"/>
      <c r="L340" s="193" t="str">
        <f t="shared" si="28"/>
        <v>30811384026 03B</v>
      </c>
      <c r="M340" s="5" t="str">
        <f t="shared" si="29"/>
        <v>Slovenský tenisový zväzfBodmena trénerovi Róbert Gašparetz</v>
      </c>
      <c r="N340" s="3" t="str">
        <f t="shared" si="30"/>
        <v>30811384fB</v>
      </c>
    </row>
    <row r="341" spans="1:14" x14ac:dyDescent="0.2">
      <c r="A341" s="229" t="s">
        <v>96</v>
      </c>
      <c r="B341" s="233" t="str">
        <f>VLOOKUP(A341,Adr!A:B,2,FALSE)</f>
        <v>Slovenský veslársky zväz</v>
      </c>
      <c r="C341" s="212" t="s">
        <v>829</v>
      </c>
      <c r="D341" s="214">
        <v>148263</v>
      </c>
      <c r="E341" s="269">
        <v>0</v>
      </c>
      <c r="F341" s="192" t="s">
        <v>200</v>
      </c>
      <c r="G341" s="198" t="s">
        <v>6</v>
      </c>
      <c r="H341" s="195" t="s">
        <v>729</v>
      </c>
      <c r="I341" s="219" t="str">
        <f t="shared" si="26"/>
        <v>00688304a</v>
      </c>
      <c r="J341" s="193" t="str">
        <f t="shared" si="27"/>
        <v>00688304026 02</v>
      </c>
      <c r="K341" s="5" t="s">
        <v>98</v>
      </c>
      <c r="L341" s="193" t="str">
        <f t="shared" si="28"/>
        <v>00688304026 02B</v>
      </c>
      <c r="M341" s="5" t="str">
        <f t="shared" si="29"/>
        <v>Slovenský veslársky zväzaBveslovanie - bežné transfery</v>
      </c>
    </row>
    <row r="342" spans="1:14" x14ac:dyDescent="0.2">
      <c r="A342" s="229" t="s">
        <v>96</v>
      </c>
      <c r="B342" s="233" t="str">
        <f>VLOOKUP(A342,Adr!A:B,2,FALSE)</f>
        <v>Slovenský veslársky zväz</v>
      </c>
      <c r="C342" s="212" t="s">
        <v>941</v>
      </c>
      <c r="D342" s="214">
        <v>15600</v>
      </c>
      <c r="E342" s="199">
        <v>0</v>
      </c>
      <c r="F342" s="192" t="s">
        <v>200</v>
      </c>
      <c r="G342" s="198" t="s">
        <v>6</v>
      </c>
      <c r="H342" s="195" t="s">
        <v>730</v>
      </c>
      <c r="I342" s="219" t="str">
        <f t="shared" si="26"/>
        <v>00688304a</v>
      </c>
      <c r="J342" s="193" t="str">
        <f t="shared" si="27"/>
        <v>00688304026 02</v>
      </c>
      <c r="K342" s="5" t="s">
        <v>98</v>
      </c>
      <c r="L342" s="193" t="str">
        <f t="shared" si="28"/>
        <v>00688304026 02K</v>
      </c>
      <c r="M342" s="5" t="str">
        <f t="shared" si="29"/>
        <v>Slovenský veslársky zväzaKveslovanie - kapitálové transfery</v>
      </c>
      <c r="N342" s="3" t="str">
        <f t="shared" ref="N342:N405" si="31">+I342&amp;H342</f>
        <v>00688304aK</v>
      </c>
    </row>
    <row r="343" spans="1:14" x14ac:dyDescent="0.2">
      <c r="A343" s="192" t="s">
        <v>96</v>
      </c>
      <c r="B343" s="233" t="str">
        <f>VLOOKUP(A343,Adr!A:B,2,FALSE)</f>
        <v>Slovenský veslársky zväz</v>
      </c>
      <c r="C343" s="223" t="s">
        <v>1684</v>
      </c>
      <c r="D343" s="213">
        <v>27100</v>
      </c>
      <c r="E343" s="269">
        <v>0</v>
      </c>
      <c r="F343" s="192" t="s">
        <v>203</v>
      </c>
      <c r="G343" s="198" t="s">
        <v>10</v>
      </c>
      <c r="H343" s="195" t="s">
        <v>729</v>
      </c>
      <c r="I343" s="219" t="str">
        <f t="shared" si="26"/>
        <v>00688304d</v>
      </c>
      <c r="J343" s="193" t="str">
        <f t="shared" si="27"/>
        <v>00688304026 03</v>
      </c>
      <c r="K343" s="5"/>
      <c r="L343" s="193" t="str">
        <f t="shared" si="28"/>
        <v>00688304026 03B</v>
      </c>
      <c r="M343" s="5" t="str">
        <f t="shared" si="29"/>
        <v>Slovenský veslársky zväzdBStrečanský Peter</v>
      </c>
      <c r="N343" s="3" t="str">
        <f t="shared" si="31"/>
        <v>00688304dB</v>
      </c>
    </row>
    <row r="344" spans="1:14" x14ac:dyDescent="0.2">
      <c r="A344" s="192" t="s">
        <v>96</v>
      </c>
      <c r="B344" s="233" t="str">
        <f>VLOOKUP(A344,Adr!A:B,2,FALSE)</f>
        <v>Slovenský veslársky zväz</v>
      </c>
      <c r="C344" s="223" t="s">
        <v>1837</v>
      </c>
      <c r="D344" s="213">
        <v>453</v>
      </c>
      <c r="E344" s="199">
        <v>0</v>
      </c>
      <c r="F344" s="192" t="s">
        <v>205</v>
      </c>
      <c r="G344" s="195" t="s">
        <v>10</v>
      </c>
      <c r="H344" s="195" t="s">
        <v>729</v>
      </c>
      <c r="I344" s="219" t="str">
        <f t="shared" si="26"/>
        <v>00688304f</v>
      </c>
      <c r="J344" s="193" t="str">
        <f t="shared" si="27"/>
        <v>00688304026 03</v>
      </c>
      <c r="K344" s="5"/>
      <c r="L344" s="193" t="str">
        <f t="shared" si="28"/>
        <v>00688304026 03B</v>
      </c>
      <c r="M344" s="5" t="str">
        <f t="shared" si="29"/>
        <v>Slovenský veslársky zväzfBodmena trénerovi Peter Strečanský</v>
      </c>
      <c r="N344" s="3" t="str">
        <f t="shared" si="31"/>
        <v>00688304fB</v>
      </c>
    </row>
    <row r="345" spans="1:14" x14ac:dyDescent="0.2">
      <c r="A345" s="209" t="s">
        <v>99</v>
      </c>
      <c r="B345" s="233" t="str">
        <f>VLOOKUP(A345,Adr!A:B,2,FALSE)</f>
        <v>SLOVENSKÝ ZÁPASNÍCKY ZVÄZ</v>
      </c>
      <c r="C345" s="212" t="s">
        <v>830</v>
      </c>
      <c r="D345" s="214">
        <v>433131</v>
      </c>
      <c r="E345" s="269">
        <v>0</v>
      </c>
      <c r="F345" s="192" t="s">
        <v>200</v>
      </c>
      <c r="G345" s="198" t="s">
        <v>6</v>
      </c>
      <c r="H345" s="195" t="s">
        <v>729</v>
      </c>
      <c r="I345" s="219" t="str">
        <f t="shared" si="26"/>
        <v>31791981a</v>
      </c>
      <c r="J345" s="193" t="str">
        <f t="shared" si="27"/>
        <v>31791981026 02</v>
      </c>
      <c r="K345" s="5" t="s">
        <v>100</v>
      </c>
      <c r="L345" s="193" t="str">
        <f t="shared" si="28"/>
        <v>31791981026 02B</v>
      </c>
      <c r="M345" s="5" t="str">
        <f t="shared" si="29"/>
        <v>SLOVENSKÝ ZÁPASNÍCKY ZVÄZaBzápasenie - bežné transfery</v>
      </c>
      <c r="N345" s="3" t="str">
        <f t="shared" si="31"/>
        <v>31791981aB</v>
      </c>
    </row>
    <row r="346" spans="1:14" x14ac:dyDescent="0.2">
      <c r="A346" s="192" t="s">
        <v>99</v>
      </c>
      <c r="B346" s="233" t="str">
        <f>VLOOKUP(A346,Adr!A:B,2,FALSE)</f>
        <v>SLOVENSKÝ ZÁPASNÍCKY ZVÄZ</v>
      </c>
      <c r="C346" s="223" t="s">
        <v>1779</v>
      </c>
      <c r="D346" s="213">
        <v>6200</v>
      </c>
      <c r="E346" s="269">
        <v>0</v>
      </c>
      <c r="F346" s="192" t="s">
        <v>203</v>
      </c>
      <c r="G346" s="195" t="s">
        <v>10</v>
      </c>
      <c r="H346" s="195" t="s">
        <v>729</v>
      </c>
      <c r="I346" s="219" t="str">
        <f t="shared" si="26"/>
        <v>31791981d</v>
      </c>
      <c r="J346" s="193" t="str">
        <f t="shared" si="27"/>
        <v>31791981026 03</v>
      </c>
      <c r="K346" s="5"/>
      <c r="L346" s="193" t="str">
        <f t="shared" si="28"/>
        <v>31791981026 03B</v>
      </c>
      <c r="M346" s="5" t="str">
        <f t="shared" si="29"/>
        <v>SLOVENSKÝ ZÁPASNÍCKY ZVÄZdBFöldešiová Viktória</v>
      </c>
      <c r="N346" s="3" t="str">
        <f t="shared" si="31"/>
        <v>31791981dB</v>
      </c>
    </row>
    <row r="347" spans="1:14" x14ac:dyDescent="0.2">
      <c r="A347" s="192" t="s">
        <v>99</v>
      </c>
      <c r="B347" s="233" t="str">
        <f>VLOOKUP(A347,Adr!A:B,2,FALSE)</f>
        <v>SLOVENSKÝ ZÁPASNÍCKY ZVÄZ</v>
      </c>
      <c r="C347" s="223" t="s">
        <v>1685</v>
      </c>
      <c r="D347" s="213">
        <v>30000</v>
      </c>
      <c r="E347" s="269">
        <v>0</v>
      </c>
      <c r="F347" s="192" t="s">
        <v>203</v>
      </c>
      <c r="G347" s="198" t="s">
        <v>10</v>
      </c>
      <c r="H347" s="195" t="s">
        <v>729</v>
      </c>
      <c r="I347" s="219" t="str">
        <f t="shared" si="26"/>
        <v>31791981d</v>
      </c>
      <c r="J347" s="193" t="str">
        <f t="shared" si="27"/>
        <v>31791981026 03</v>
      </c>
      <c r="K347" s="5"/>
      <c r="L347" s="193" t="str">
        <f t="shared" si="28"/>
        <v>31791981026 03B</v>
      </c>
      <c r="M347" s="5" t="str">
        <f t="shared" si="29"/>
        <v>SLOVENSKÝ ZÁPASNÍCKY ZVÄZdBGulaev Akhsarbek</v>
      </c>
      <c r="N347" s="3" t="str">
        <f t="shared" si="31"/>
        <v>31791981dB</v>
      </c>
    </row>
    <row r="348" spans="1:14" x14ac:dyDescent="0.2">
      <c r="A348" s="192" t="s">
        <v>99</v>
      </c>
      <c r="B348" s="233" t="str">
        <f>VLOOKUP(A348,Adr!A:B,2,FALSE)</f>
        <v>SLOVENSKÝ ZÁPASNÍCKY ZVÄZ</v>
      </c>
      <c r="C348" s="212" t="s">
        <v>1780</v>
      </c>
      <c r="D348" s="214">
        <v>6200</v>
      </c>
      <c r="E348" s="269">
        <v>0</v>
      </c>
      <c r="F348" s="192" t="s">
        <v>203</v>
      </c>
      <c r="G348" s="198" t="s">
        <v>10</v>
      </c>
      <c r="H348" s="195" t="s">
        <v>729</v>
      </c>
      <c r="I348" s="219" t="str">
        <f t="shared" si="26"/>
        <v>31791981d</v>
      </c>
      <c r="J348" s="193" t="str">
        <f t="shared" si="27"/>
        <v>31791981026 03</v>
      </c>
      <c r="K348" s="5"/>
      <c r="L348" s="193" t="str">
        <f t="shared" si="28"/>
        <v>31791981026 03B</v>
      </c>
      <c r="M348" s="5" t="str">
        <f t="shared" si="29"/>
        <v>SLOVENSKÝ ZÁPASNÍCKY ZVÄZdBHegedus Réka</v>
      </c>
      <c r="N348" s="3" t="str">
        <f t="shared" si="31"/>
        <v>31791981dB</v>
      </c>
    </row>
    <row r="349" spans="1:14" x14ac:dyDescent="0.2">
      <c r="A349" s="192" t="s">
        <v>99</v>
      </c>
      <c r="B349" s="233" t="str">
        <f>VLOOKUP(A349,Adr!A:B,2,FALSE)</f>
        <v>SLOVENSKÝ ZÁPASNÍCKY ZVÄZ</v>
      </c>
      <c r="C349" s="212" t="s">
        <v>1686</v>
      </c>
      <c r="D349" s="214">
        <v>7500</v>
      </c>
      <c r="E349" s="269">
        <v>0</v>
      </c>
      <c r="F349" s="192" t="s">
        <v>203</v>
      </c>
      <c r="G349" s="198" t="s">
        <v>10</v>
      </c>
      <c r="H349" s="195" t="s">
        <v>729</v>
      </c>
      <c r="I349" s="219" t="str">
        <f t="shared" si="26"/>
        <v>31791981d</v>
      </c>
      <c r="J349" s="193" t="str">
        <f t="shared" si="27"/>
        <v>31791981026 03</v>
      </c>
      <c r="K349" s="5"/>
      <c r="L349" s="193" t="str">
        <f t="shared" si="28"/>
        <v>31791981026 03B</v>
      </c>
      <c r="M349" s="5" t="str">
        <f t="shared" si="29"/>
        <v>SLOVENSKÝ ZÁPASNÍCKY ZVÄZdBJakšík Adam</v>
      </c>
      <c r="N349" s="3" t="str">
        <f t="shared" si="31"/>
        <v>31791981dB</v>
      </c>
    </row>
    <row r="350" spans="1:14" x14ac:dyDescent="0.2">
      <c r="A350" s="229" t="s">
        <v>99</v>
      </c>
      <c r="B350" s="233" t="str">
        <f>VLOOKUP(A350,Adr!A:B,2,FALSE)</f>
        <v>SLOVENSKÝ ZÁPASNÍCKY ZVÄZ</v>
      </c>
      <c r="C350" s="212" t="s">
        <v>1687</v>
      </c>
      <c r="D350" s="214">
        <v>57100</v>
      </c>
      <c r="E350" s="269">
        <v>0</v>
      </c>
      <c r="F350" s="192" t="s">
        <v>203</v>
      </c>
      <c r="G350" s="198" t="s">
        <v>10</v>
      </c>
      <c r="H350" s="195" t="s">
        <v>729</v>
      </c>
      <c r="I350" s="219" t="str">
        <f t="shared" si="26"/>
        <v>31791981d</v>
      </c>
      <c r="J350" s="193" t="str">
        <f t="shared" si="27"/>
        <v>31791981026 03</v>
      </c>
      <c r="K350" s="5"/>
      <c r="L350" s="193" t="str">
        <f t="shared" si="28"/>
        <v>31791981026 03B</v>
      </c>
      <c r="M350" s="5" t="str">
        <f t="shared" si="29"/>
        <v>SLOVENSKÝ ZÁPASNÍCKY ZVÄZdBMakoev Boris</v>
      </c>
      <c r="N350" s="3" t="str">
        <f t="shared" si="31"/>
        <v>31791981dB</v>
      </c>
    </row>
    <row r="351" spans="1:14" x14ac:dyDescent="0.2">
      <c r="A351" s="192" t="s">
        <v>99</v>
      </c>
      <c r="B351" s="233" t="str">
        <f>VLOOKUP(A351,Adr!A:B,2,FALSE)</f>
        <v>SLOVENSKÝ ZÁPASNÍCKY ZVÄZ</v>
      </c>
      <c r="C351" s="223" t="s">
        <v>1688</v>
      </c>
      <c r="D351" s="213">
        <v>7500</v>
      </c>
      <c r="E351" s="269">
        <v>0</v>
      </c>
      <c r="F351" s="192" t="s">
        <v>203</v>
      </c>
      <c r="G351" s="195" t="s">
        <v>10</v>
      </c>
      <c r="H351" s="195" t="s">
        <v>729</v>
      </c>
      <c r="I351" s="219" t="str">
        <f t="shared" si="26"/>
        <v>31791981d</v>
      </c>
      <c r="J351" s="193" t="str">
        <f t="shared" si="27"/>
        <v>31791981026 03</v>
      </c>
      <c r="K351" s="5"/>
      <c r="L351" s="193" t="str">
        <f t="shared" si="28"/>
        <v>31791981026 03B</v>
      </c>
      <c r="M351" s="5" t="str">
        <f t="shared" si="29"/>
        <v>SLOVENSKÝ ZÁPASNÍCKY ZVÄZdBMikécz Robin</v>
      </c>
      <c r="N351" s="3" t="str">
        <f t="shared" si="31"/>
        <v>31791981dB</v>
      </c>
    </row>
    <row r="352" spans="1:14" x14ac:dyDescent="0.2">
      <c r="A352" s="229" t="s">
        <v>99</v>
      </c>
      <c r="B352" s="233" t="str">
        <f>VLOOKUP(A352,Adr!A:B,2,FALSE)</f>
        <v>SLOVENSKÝ ZÁPASNÍCKY ZVÄZ</v>
      </c>
      <c r="C352" s="223" t="s">
        <v>1689</v>
      </c>
      <c r="D352" s="214">
        <v>10000</v>
      </c>
      <c r="E352" s="199">
        <v>0</v>
      </c>
      <c r="F352" s="192" t="s">
        <v>203</v>
      </c>
      <c r="G352" s="245" t="s">
        <v>10</v>
      </c>
      <c r="H352" s="195" t="s">
        <v>729</v>
      </c>
      <c r="I352" s="219" t="str">
        <f t="shared" si="26"/>
        <v>31791981d</v>
      </c>
      <c r="J352" s="193" t="str">
        <f t="shared" si="27"/>
        <v>31791981026 03</v>
      </c>
      <c r="K352" s="5"/>
      <c r="L352" s="193" t="str">
        <f t="shared" si="28"/>
        <v>31791981026 03B</v>
      </c>
      <c r="M352" s="5" t="str">
        <f t="shared" si="29"/>
        <v>SLOVENSKÝ ZÁPASNÍCKY ZVÄZdBMolnár Zsuzsanna</v>
      </c>
      <c r="N352" s="3" t="str">
        <f t="shared" si="31"/>
        <v>31791981dB</v>
      </c>
    </row>
    <row r="353" spans="1:14" x14ac:dyDescent="0.2">
      <c r="A353" s="229" t="s">
        <v>99</v>
      </c>
      <c r="B353" s="233" t="str">
        <f>VLOOKUP(A353,Adr!A:B,2,FALSE)</f>
        <v>SLOVENSKÝ ZÁPASNÍCKY ZVÄZ</v>
      </c>
      <c r="C353" s="212" t="s">
        <v>1690</v>
      </c>
      <c r="D353" s="214">
        <v>56100</v>
      </c>
      <c r="E353" s="199">
        <v>0</v>
      </c>
      <c r="F353" s="192" t="s">
        <v>203</v>
      </c>
      <c r="G353" s="245" t="s">
        <v>10</v>
      </c>
      <c r="H353" s="195" t="s">
        <v>729</v>
      </c>
      <c r="I353" s="219" t="str">
        <f t="shared" si="26"/>
        <v>31791981d</v>
      </c>
      <c r="J353" s="193" t="str">
        <f t="shared" si="27"/>
        <v>31791981026 03</v>
      </c>
      <c r="K353" s="5"/>
      <c r="L353" s="193" t="str">
        <f t="shared" si="28"/>
        <v>31791981026 03B</v>
      </c>
      <c r="M353" s="5" t="str">
        <f t="shared" si="29"/>
        <v>SLOVENSKÝ ZÁPASNÍCKY ZVÄZdBSalkazanov Tajmuraz</v>
      </c>
      <c r="N353" s="3" t="str">
        <f t="shared" si="31"/>
        <v>31791981dB</v>
      </c>
    </row>
    <row r="354" spans="1:14" x14ac:dyDescent="0.2">
      <c r="A354" s="229" t="s">
        <v>99</v>
      </c>
      <c r="B354" s="233" t="str">
        <f>VLOOKUP(A354,Adr!A:B,2,FALSE)</f>
        <v>SLOVENSKÝ ZÁPASNÍCKY ZVÄZ</v>
      </c>
      <c r="C354" s="212" t="s">
        <v>1691</v>
      </c>
      <c r="D354" s="214">
        <v>10000</v>
      </c>
      <c r="E354" s="199">
        <v>0</v>
      </c>
      <c r="F354" s="192" t="s">
        <v>203</v>
      </c>
      <c r="G354" s="245" t="s">
        <v>10</v>
      </c>
      <c r="H354" s="195" t="s">
        <v>729</v>
      </c>
      <c r="I354" s="219" t="str">
        <f t="shared" si="26"/>
        <v>31791981d</v>
      </c>
      <c r="J354" s="193" t="str">
        <f t="shared" si="27"/>
        <v>31791981026 03</v>
      </c>
      <c r="K354" s="5"/>
      <c r="L354" s="193" t="str">
        <f t="shared" si="28"/>
        <v>31791981026 03B</v>
      </c>
      <c r="M354" s="5" t="str">
        <f t="shared" si="29"/>
        <v>SLOVENSKÝ ZÁPASNÍCKY ZVÄZdBSýkora Jakub</v>
      </c>
      <c r="N354" s="3" t="str">
        <f t="shared" si="31"/>
        <v>31791981dB</v>
      </c>
    </row>
    <row r="355" spans="1:14" x14ac:dyDescent="0.2">
      <c r="A355" s="229" t="s">
        <v>987</v>
      </c>
      <c r="B355" s="233" t="str">
        <f>VLOOKUP(A355,Adr!A:B,2,FALSE)</f>
        <v>Slovenský zväz bedmintonu</v>
      </c>
      <c r="C355" s="212" t="s">
        <v>831</v>
      </c>
      <c r="D355" s="214">
        <v>279078</v>
      </c>
      <c r="E355" s="199">
        <v>0</v>
      </c>
      <c r="F355" s="192" t="s">
        <v>200</v>
      </c>
      <c r="G355" s="195" t="s">
        <v>6</v>
      </c>
      <c r="H355" s="195" t="s">
        <v>729</v>
      </c>
      <c r="I355" s="219" t="str">
        <f t="shared" si="26"/>
        <v>30811546a</v>
      </c>
      <c r="J355" s="193" t="str">
        <f t="shared" si="27"/>
        <v>30811546026 02</v>
      </c>
      <c r="K355" s="5" t="s">
        <v>103</v>
      </c>
      <c r="L355" s="193" t="str">
        <f t="shared" si="28"/>
        <v>30811546026 02B</v>
      </c>
      <c r="M355" s="5" t="str">
        <f t="shared" si="29"/>
        <v>Slovenský zväz bedmintonuaBbedminton - bežné transfery</v>
      </c>
      <c r="N355" s="3" t="str">
        <f t="shared" si="31"/>
        <v>30811546aB</v>
      </c>
    </row>
    <row r="356" spans="1:14" ht="20.399999999999999" x14ac:dyDescent="0.2">
      <c r="A356" s="192" t="s">
        <v>987</v>
      </c>
      <c r="B356" s="233" t="str">
        <f>VLOOKUP(A356,Adr!A:B,2,FALSE)</f>
        <v>Slovenský zväz bedmintonu</v>
      </c>
      <c r="C356" s="223" t="s">
        <v>1508</v>
      </c>
      <c r="D356" s="213">
        <v>15100</v>
      </c>
      <c r="E356" s="199">
        <v>0</v>
      </c>
      <c r="F356" s="192" t="s">
        <v>209</v>
      </c>
      <c r="G356" s="195" t="s">
        <v>7</v>
      </c>
      <c r="H356" s="195" t="s">
        <v>729</v>
      </c>
      <c r="I356" s="219" t="str">
        <f t="shared" si="26"/>
        <v>30811546j</v>
      </c>
      <c r="J356" s="193" t="str">
        <f t="shared" si="27"/>
        <v>30811546026 01</v>
      </c>
      <c r="K356" s="5"/>
      <c r="L356" s="193" t="str">
        <f t="shared" si="28"/>
        <v>30811546026 01B</v>
      </c>
      <c r="M356" s="5" t="str">
        <f t="shared" si="29"/>
        <v>Slovenský zväz bedmintonujBZabezpečenie školských športových súťaží 2023 v súťažiach kategórie "A" v bedmintone stredných škôl</v>
      </c>
      <c r="N356" s="3" t="str">
        <f t="shared" si="31"/>
        <v>30811546jB</v>
      </c>
    </row>
    <row r="357" spans="1:14" x14ac:dyDescent="0.2">
      <c r="A357" s="229" t="s">
        <v>104</v>
      </c>
      <c r="B357" s="233" t="str">
        <f>VLOOKUP(A357,Adr!A:B,2,FALSE)</f>
        <v>Slovenský zväz biatlonu</v>
      </c>
      <c r="C357" s="223" t="s">
        <v>832</v>
      </c>
      <c r="D357" s="213">
        <v>632470</v>
      </c>
      <c r="E357" s="199">
        <v>0</v>
      </c>
      <c r="F357" s="192" t="s">
        <v>200</v>
      </c>
      <c r="G357" s="198" t="s">
        <v>6</v>
      </c>
      <c r="H357" s="195" t="s">
        <v>729</v>
      </c>
      <c r="I357" s="219" t="str">
        <f t="shared" si="26"/>
        <v>35656743a</v>
      </c>
      <c r="J357" s="193" t="str">
        <f t="shared" si="27"/>
        <v>35656743026 02</v>
      </c>
      <c r="K357" s="5" t="s">
        <v>106</v>
      </c>
      <c r="L357" s="193" t="str">
        <f t="shared" si="28"/>
        <v>35656743026 02B</v>
      </c>
      <c r="M357" s="5" t="str">
        <f t="shared" si="29"/>
        <v>Slovenský zväz biatlonuaBbiatlon - bežné transfery</v>
      </c>
      <c r="N357" s="3" t="str">
        <f t="shared" si="31"/>
        <v>35656743aB</v>
      </c>
    </row>
    <row r="358" spans="1:14" x14ac:dyDescent="0.2">
      <c r="A358" s="229" t="s">
        <v>104</v>
      </c>
      <c r="B358" s="233" t="str">
        <f>VLOOKUP(A358,Adr!A:B,2,FALSE)</f>
        <v>Slovenský zväz biatlonu</v>
      </c>
      <c r="C358" s="212" t="s">
        <v>942</v>
      </c>
      <c r="D358" s="214">
        <v>83000</v>
      </c>
      <c r="E358" s="199">
        <v>0</v>
      </c>
      <c r="F358" s="192" t="s">
        <v>200</v>
      </c>
      <c r="G358" s="198" t="s">
        <v>6</v>
      </c>
      <c r="H358" s="195" t="s">
        <v>730</v>
      </c>
      <c r="I358" s="219" t="str">
        <f t="shared" si="26"/>
        <v>35656743a</v>
      </c>
      <c r="J358" s="193" t="str">
        <f t="shared" si="27"/>
        <v>35656743026 02</v>
      </c>
      <c r="K358" s="5" t="s">
        <v>106</v>
      </c>
      <c r="L358" s="193" t="str">
        <f t="shared" si="28"/>
        <v>35656743026 02K</v>
      </c>
      <c r="M358" s="5" t="str">
        <f t="shared" si="29"/>
        <v>Slovenský zväz biatlonuaKbiatlon - kapitálové transfery</v>
      </c>
      <c r="N358" s="3" t="str">
        <f t="shared" si="31"/>
        <v>35656743aK</v>
      </c>
    </row>
    <row r="359" spans="1:14" x14ac:dyDescent="0.2">
      <c r="A359" s="192" t="s">
        <v>104</v>
      </c>
      <c r="B359" s="233" t="str">
        <f>VLOOKUP(A359,Adr!A:B,2,FALSE)</f>
        <v>Slovenský zväz biatlonu</v>
      </c>
      <c r="C359" s="223" t="s">
        <v>1692</v>
      </c>
      <c r="D359" s="213">
        <v>7964</v>
      </c>
      <c r="E359" s="269">
        <v>0</v>
      </c>
      <c r="F359" s="192" t="s">
        <v>203</v>
      </c>
      <c r="G359" s="198" t="s">
        <v>10</v>
      </c>
      <c r="H359" s="195" t="s">
        <v>729</v>
      </c>
      <c r="I359" s="219" t="str">
        <f t="shared" si="26"/>
        <v>35656743d</v>
      </c>
      <c r="J359" s="193" t="str">
        <f t="shared" si="27"/>
        <v>35656743026 03</v>
      </c>
      <c r="K359" s="5"/>
      <c r="L359" s="193" t="str">
        <f t="shared" si="28"/>
        <v>35656743026 03B</v>
      </c>
      <c r="M359" s="5" t="str">
        <f t="shared" si="29"/>
        <v>Slovenský zväz biatlonudBBátovská Fialková Paulína</v>
      </c>
      <c r="N359" s="3" t="str">
        <f t="shared" si="31"/>
        <v>35656743dB</v>
      </c>
    </row>
    <row r="360" spans="1:14" x14ac:dyDescent="0.2">
      <c r="A360" s="192" t="s">
        <v>104</v>
      </c>
      <c r="B360" s="233" t="str">
        <f>VLOOKUP(A360,Adr!A:B,2,FALSE)</f>
        <v>Slovenský zväz biatlonu</v>
      </c>
      <c r="C360" s="212" t="s">
        <v>1693</v>
      </c>
      <c r="D360" s="214">
        <v>40000</v>
      </c>
      <c r="E360" s="269">
        <v>0</v>
      </c>
      <c r="F360" s="192" t="s">
        <v>203</v>
      </c>
      <c r="G360" s="195" t="s">
        <v>10</v>
      </c>
      <c r="H360" s="195" t="s">
        <v>729</v>
      </c>
      <c r="I360" s="219" t="str">
        <f t="shared" si="26"/>
        <v>35656743d</v>
      </c>
      <c r="J360" s="193" t="str">
        <f t="shared" si="27"/>
        <v>35656743026 03</v>
      </c>
      <c r="K360" s="5"/>
      <c r="L360" s="193" t="str">
        <f t="shared" si="28"/>
        <v>35656743026 03B</v>
      </c>
      <c r="M360" s="5" t="str">
        <f t="shared" si="29"/>
        <v>Slovenský zväz biatlonudBBorgula Jakub</v>
      </c>
      <c r="N360" s="3" t="str">
        <f t="shared" si="31"/>
        <v>35656743dB</v>
      </c>
    </row>
    <row r="361" spans="1:14" x14ac:dyDescent="0.2">
      <c r="A361" s="229" t="s">
        <v>104</v>
      </c>
      <c r="B361" s="233" t="str">
        <f>VLOOKUP(A361,Adr!A:B,2,FALSE)</f>
        <v>Slovenský zväz biatlonu</v>
      </c>
      <c r="C361" s="195" t="s">
        <v>1694</v>
      </c>
      <c r="D361" s="198">
        <v>10000</v>
      </c>
      <c r="E361" s="269">
        <v>0</v>
      </c>
      <c r="F361" s="192" t="s">
        <v>203</v>
      </c>
      <c r="G361" s="198" t="s">
        <v>10</v>
      </c>
      <c r="H361" s="195" t="s">
        <v>729</v>
      </c>
      <c r="I361" s="219" t="str">
        <f t="shared" si="26"/>
        <v>35656743d</v>
      </c>
      <c r="J361" s="193" t="str">
        <f t="shared" si="27"/>
        <v>35656743026 03</v>
      </c>
      <c r="K361" s="5"/>
      <c r="L361" s="193" t="str">
        <f t="shared" si="28"/>
        <v>35656743026 03B</v>
      </c>
      <c r="M361" s="5" t="str">
        <f t="shared" si="29"/>
        <v>Slovenský zväz biatlonudBdvojica-mix (juniori)</v>
      </c>
      <c r="N361" s="3" t="str">
        <f t="shared" si="31"/>
        <v>35656743dB</v>
      </c>
    </row>
    <row r="362" spans="1:14" x14ac:dyDescent="0.2">
      <c r="A362" s="205" t="s">
        <v>104</v>
      </c>
      <c r="B362" s="233" t="str">
        <f>VLOOKUP(A362,Adr!A:B,2,FALSE)</f>
        <v>Slovenský zväz biatlonu</v>
      </c>
      <c r="C362" s="212" t="s">
        <v>1695</v>
      </c>
      <c r="D362" s="214">
        <v>35000</v>
      </c>
      <c r="E362" s="269">
        <v>0</v>
      </c>
      <c r="F362" s="192" t="s">
        <v>203</v>
      </c>
      <c r="G362" s="198" t="s">
        <v>10</v>
      </c>
      <c r="H362" s="195" t="s">
        <v>729</v>
      </c>
      <c r="I362" s="219" t="str">
        <f t="shared" si="26"/>
        <v>35656743d</v>
      </c>
      <c r="J362" s="193" t="str">
        <f t="shared" si="27"/>
        <v>35656743026 03</v>
      </c>
      <c r="K362" s="5"/>
      <c r="L362" s="193" t="str">
        <f t="shared" si="28"/>
        <v>35656743026 03B</v>
      </c>
      <c r="M362" s="5" t="str">
        <f t="shared" si="29"/>
        <v>Slovenský zväz biatlonudBHorvátová Henrieta</v>
      </c>
      <c r="N362" s="3" t="str">
        <f t="shared" si="31"/>
        <v>35656743dB</v>
      </c>
    </row>
    <row r="363" spans="1:14" x14ac:dyDescent="0.2">
      <c r="A363" s="229" t="s">
        <v>104</v>
      </c>
      <c r="B363" s="233" t="str">
        <f>VLOOKUP(A363,Adr!A:B,2,FALSE)</f>
        <v>Slovenský zväz biatlonu</v>
      </c>
      <c r="C363" s="212" t="s">
        <v>1696</v>
      </c>
      <c r="D363" s="214">
        <v>35000</v>
      </c>
      <c r="E363" s="199">
        <v>0</v>
      </c>
      <c r="F363" s="192" t="s">
        <v>203</v>
      </c>
      <c r="G363" s="198" t="s">
        <v>10</v>
      </c>
      <c r="H363" s="195" t="s">
        <v>729</v>
      </c>
      <c r="I363" s="219" t="str">
        <f t="shared" si="26"/>
        <v>35656743d</v>
      </c>
      <c r="J363" s="193" t="str">
        <f t="shared" si="27"/>
        <v>35656743026 03</v>
      </c>
      <c r="K363" s="5"/>
      <c r="L363" s="193" t="str">
        <f t="shared" si="28"/>
        <v>35656743026 03B</v>
      </c>
      <c r="M363" s="5" t="str">
        <f t="shared" si="29"/>
        <v>Slovenský zväz biatlonudBKapustová Ema</v>
      </c>
      <c r="N363" s="3" t="str">
        <f t="shared" si="31"/>
        <v>35656743dB</v>
      </c>
    </row>
    <row r="364" spans="1:14" x14ac:dyDescent="0.2">
      <c r="A364" s="192" t="s">
        <v>104</v>
      </c>
      <c r="B364" s="233" t="str">
        <f>VLOOKUP(A364,Adr!A:B,2,FALSE)</f>
        <v>Slovenský zväz biatlonu</v>
      </c>
      <c r="C364" s="212" t="s">
        <v>1697</v>
      </c>
      <c r="D364" s="214">
        <v>10000</v>
      </c>
      <c r="E364" s="269">
        <v>0</v>
      </c>
      <c r="F364" s="192" t="s">
        <v>203</v>
      </c>
      <c r="G364" s="198" t="s">
        <v>10</v>
      </c>
      <c r="H364" s="195" t="s">
        <v>729</v>
      </c>
      <c r="I364" s="219" t="str">
        <f t="shared" si="26"/>
        <v>35656743d</v>
      </c>
      <c r="J364" s="193" t="str">
        <f t="shared" si="27"/>
        <v>35656743026 03</v>
      </c>
      <c r="K364" s="5"/>
      <c r="L364" s="193" t="str">
        <f t="shared" si="28"/>
        <v>35656743026 03B</v>
      </c>
      <c r="M364" s="5" t="str">
        <f t="shared" si="29"/>
        <v>Slovenský zväz biatlonudBRemeňová Mária</v>
      </c>
      <c r="N364" s="3" t="str">
        <f t="shared" si="31"/>
        <v>35656743dB</v>
      </c>
    </row>
    <row r="365" spans="1:14" x14ac:dyDescent="0.2">
      <c r="A365" s="192" t="s">
        <v>104</v>
      </c>
      <c r="B365" s="233" t="str">
        <f>VLOOKUP(A365,Adr!A:B,2,FALSE)</f>
        <v>Slovenský zväz biatlonu</v>
      </c>
      <c r="C365" s="212" t="s">
        <v>1698</v>
      </c>
      <c r="D365" s="214">
        <v>10000</v>
      </c>
      <c r="E365" s="269">
        <v>0</v>
      </c>
      <c r="F365" s="192" t="s">
        <v>203</v>
      </c>
      <c r="G365" s="195" t="s">
        <v>10</v>
      </c>
      <c r="H365" s="195" t="s">
        <v>729</v>
      </c>
      <c r="I365" s="219" t="str">
        <f t="shared" si="26"/>
        <v>35656743d</v>
      </c>
      <c r="J365" s="193" t="str">
        <f t="shared" si="27"/>
        <v>35656743026 03</v>
      </c>
      <c r="K365" s="5"/>
      <c r="L365" s="193" t="str">
        <f t="shared" si="28"/>
        <v>35656743026 03B</v>
      </c>
      <c r="M365" s="5" t="str">
        <f t="shared" si="29"/>
        <v>Slovenský zväz biatlonudBRemeňová Zuzana</v>
      </c>
      <c r="N365" s="3" t="str">
        <f t="shared" si="31"/>
        <v>35656743dB</v>
      </c>
    </row>
    <row r="366" spans="1:14" x14ac:dyDescent="0.2">
      <c r="A366" s="205" t="s">
        <v>104</v>
      </c>
      <c r="B366" s="233" t="str">
        <f>VLOOKUP(A366,Adr!A:B,2,FALSE)</f>
        <v>Slovenský zväz biatlonu</v>
      </c>
      <c r="C366" s="212" t="s">
        <v>1699</v>
      </c>
      <c r="D366" s="214">
        <v>5000</v>
      </c>
      <c r="E366" s="269">
        <v>0</v>
      </c>
      <c r="F366" s="192" t="s">
        <v>203</v>
      </c>
      <c r="G366" s="198" t="s">
        <v>10</v>
      </c>
      <c r="H366" s="195" t="s">
        <v>729</v>
      </c>
      <c r="I366" s="219" t="str">
        <f t="shared" si="26"/>
        <v>35656743d</v>
      </c>
      <c r="J366" s="193" t="str">
        <f t="shared" si="27"/>
        <v>35656743026 03</v>
      </c>
      <c r="K366" s="5"/>
      <c r="L366" s="193" t="str">
        <f t="shared" si="28"/>
        <v>35656743026 03B</v>
      </c>
      <c r="M366" s="5" t="str">
        <f t="shared" si="29"/>
        <v>Slovenský zväz biatlonudBSklenárik Tomáš</v>
      </c>
      <c r="N366" s="3" t="str">
        <f t="shared" si="31"/>
        <v>35656743dB</v>
      </c>
    </row>
    <row r="367" spans="1:14" x14ac:dyDescent="0.2">
      <c r="A367" s="229" t="s">
        <v>104</v>
      </c>
      <c r="B367" s="233" t="str">
        <f>VLOOKUP(A367,Adr!A:B,2,FALSE)</f>
        <v>Slovenský zväz biatlonu</v>
      </c>
      <c r="C367" s="195" t="s">
        <v>1700</v>
      </c>
      <c r="D367" s="198">
        <v>12500</v>
      </c>
      <c r="E367" s="199">
        <v>0</v>
      </c>
      <c r="F367" s="192" t="s">
        <v>203</v>
      </c>
      <c r="G367" s="198" t="s">
        <v>10</v>
      </c>
      <c r="H367" s="195" t="s">
        <v>729</v>
      </c>
      <c r="I367" s="219" t="str">
        <f t="shared" si="26"/>
        <v>35656743d</v>
      </c>
      <c r="J367" s="193" t="str">
        <f t="shared" si="27"/>
        <v>35656743026 03</v>
      </c>
      <c r="K367" s="5"/>
      <c r="L367" s="193" t="str">
        <f t="shared" si="28"/>
        <v>35656743026 03B</v>
      </c>
      <c r="M367" s="5" t="str">
        <f t="shared" si="29"/>
        <v>Slovenský zväz biatlonudBštafeta - biatlon - juniori</v>
      </c>
      <c r="N367" s="3" t="str">
        <f t="shared" si="31"/>
        <v>35656743dB</v>
      </c>
    </row>
    <row r="368" spans="1:14" x14ac:dyDescent="0.2">
      <c r="A368" s="192" t="s">
        <v>104</v>
      </c>
      <c r="B368" s="233" t="str">
        <f>VLOOKUP(A368,Adr!A:B,2,FALSE)</f>
        <v>Slovenský zväz biatlonu</v>
      </c>
      <c r="C368" s="223" t="s">
        <v>1701</v>
      </c>
      <c r="D368" s="213">
        <v>12500</v>
      </c>
      <c r="E368" s="269">
        <v>0</v>
      </c>
      <c r="F368" s="192" t="s">
        <v>203</v>
      </c>
      <c r="G368" s="198" t="s">
        <v>10</v>
      </c>
      <c r="H368" s="195" t="s">
        <v>729</v>
      </c>
      <c r="I368" s="219" t="str">
        <f t="shared" si="26"/>
        <v>35656743d</v>
      </c>
      <c r="J368" s="193" t="str">
        <f t="shared" si="27"/>
        <v>35656743026 03</v>
      </c>
      <c r="K368" s="5"/>
      <c r="L368" s="193" t="str">
        <f t="shared" si="28"/>
        <v>35656743026 03B</v>
      </c>
      <c r="M368" s="5" t="str">
        <f t="shared" si="29"/>
        <v>Slovenský zväz biatlonudBštafeta - biatlon - juniorky</v>
      </c>
      <c r="N368" s="3" t="str">
        <f t="shared" si="31"/>
        <v>35656743dB</v>
      </c>
    </row>
    <row r="369" spans="1:14" x14ac:dyDescent="0.2">
      <c r="A369" s="192" t="s">
        <v>104</v>
      </c>
      <c r="B369" s="233" t="str">
        <f>VLOOKUP(A369,Adr!A:B,2,FALSE)</f>
        <v>Slovenský zväz biatlonu</v>
      </c>
      <c r="C369" s="212" t="s">
        <v>1702</v>
      </c>
      <c r="D369" s="214">
        <v>10000</v>
      </c>
      <c r="E369" s="269">
        <v>0</v>
      </c>
      <c r="F369" s="192" t="s">
        <v>203</v>
      </c>
      <c r="G369" s="198" t="s">
        <v>10</v>
      </c>
      <c r="H369" s="195" t="s">
        <v>729</v>
      </c>
      <c r="I369" s="219" t="str">
        <f t="shared" si="26"/>
        <v>35656743d</v>
      </c>
      <c r="J369" s="193" t="str">
        <f t="shared" si="27"/>
        <v>35656743026 03</v>
      </c>
      <c r="K369" s="5"/>
      <c r="L369" s="193" t="str">
        <f t="shared" si="28"/>
        <v>35656743026 03B</v>
      </c>
      <c r="M369" s="5" t="str">
        <f t="shared" si="29"/>
        <v>Slovenský zväz biatlonudBštafeta - biatlon - kadetky</v>
      </c>
      <c r="N369" s="3" t="str">
        <f t="shared" si="31"/>
        <v>35656743dB</v>
      </c>
    </row>
    <row r="370" spans="1:14" x14ac:dyDescent="0.2">
      <c r="A370" s="192" t="s">
        <v>104</v>
      </c>
      <c r="B370" s="233" t="str">
        <f>VLOOKUP(A370,Adr!A:B,2,FALSE)</f>
        <v>Slovenský zväz biatlonu</v>
      </c>
      <c r="C370" s="223" t="s">
        <v>1884</v>
      </c>
      <c r="D370" s="213">
        <v>100000</v>
      </c>
      <c r="E370" s="199">
        <v>0</v>
      </c>
      <c r="F370" s="192" t="s">
        <v>204</v>
      </c>
      <c r="G370" s="195" t="s">
        <v>10</v>
      </c>
      <c r="H370" s="195" t="s">
        <v>729</v>
      </c>
      <c r="I370" s="219" t="str">
        <f t="shared" si="26"/>
        <v>35656743e</v>
      </c>
      <c r="J370" s="193" t="str">
        <f t="shared" si="27"/>
        <v>35656743026 03</v>
      </c>
      <c r="K370" s="5"/>
      <c r="L370" s="193" t="str">
        <f t="shared" si="28"/>
        <v>35656743026 03B</v>
      </c>
      <c r="M370" s="5" t="str">
        <f t="shared" si="29"/>
        <v>Slovenský zväz biatlonueBMajstrovstvá Európy v biatlone 2024 Osrblie</v>
      </c>
      <c r="N370" s="3" t="str">
        <f t="shared" si="31"/>
        <v>35656743eB</v>
      </c>
    </row>
    <row r="371" spans="1:14" x14ac:dyDescent="0.2">
      <c r="A371" s="209" t="s">
        <v>104</v>
      </c>
      <c r="B371" s="233" t="str">
        <f>VLOOKUP(A371,Adr!A:B,2,FALSE)</f>
        <v>Slovenský zväz biatlonu</v>
      </c>
      <c r="C371" s="195" t="s">
        <v>1515</v>
      </c>
      <c r="D371" s="198">
        <v>75000</v>
      </c>
      <c r="E371" s="199">
        <v>0</v>
      </c>
      <c r="F371" s="192" t="s">
        <v>204</v>
      </c>
      <c r="G371" s="198" t="s">
        <v>10</v>
      </c>
      <c r="H371" s="195" t="s">
        <v>729</v>
      </c>
      <c r="I371" s="219" t="str">
        <f t="shared" si="26"/>
        <v>35656743e</v>
      </c>
      <c r="J371" s="193" t="str">
        <f t="shared" si="27"/>
        <v>35656743026 03</v>
      </c>
      <c r="K371" s="5"/>
      <c r="L371" s="193" t="str">
        <f t="shared" si="28"/>
        <v>35656743026 03B</v>
      </c>
      <c r="M371" s="5" t="str">
        <f t="shared" si="29"/>
        <v>Slovenský zväz biatlonueBMajstrovstvá sveta v letnom biatlone</v>
      </c>
      <c r="N371" s="3" t="str">
        <f t="shared" si="31"/>
        <v>35656743eB</v>
      </c>
    </row>
    <row r="372" spans="1:14" x14ac:dyDescent="0.2">
      <c r="A372" s="192" t="s">
        <v>104</v>
      </c>
      <c r="B372" s="233" t="str">
        <f>VLOOKUP(A372,Adr!A:B,2,FALSE)</f>
        <v>Slovenský zväz biatlonu</v>
      </c>
      <c r="C372" s="223" t="s">
        <v>1838</v>
      </c>
      <c r="D372" s="213">
        <v>940</v>
      </c>
      <c r="E372" s="199">
        <v>0</v>
      </c>
      <c r="F372" s="192" t="s">
        <v>205</v>
      </c>
      <c r="G372" s="195" t="s">
        <v>10</v>
      </c>
      <c r="H372" s="195" t="s">
        <v>729</v>
      </c>
      <c r="I372" s="219" t="str">
        <f t="shared" si="26"/>
        <v>35656743f</v>
      </c>
      <c r="J372" s="193" t="str">
        <f t="shared" si="27"/>
        <v>35656743026 03</v>
      </c>
      <c r="K372" s="5"/>
      <c r="L372" s="193" t="str">
        <f t="shared" si="28"/>
        <v>35656743026 03B</v>
      </c>
      <c r="M372" s="5" t="str">
        <f t="shared" si="29"/>
        <v>Slovenský zväz biatlonufBodmena trénerke Jana Daubnerová</v>
      </c>
      <c r="N372" s="3" t="str">
        <f t="shared" si="31"/>
        <v>35656743fB</v>
      </c>
    </row>
    <row r="373" spans="1:14" x14ac:dyDescent="0.2">
      <c r="A373" s="229" t="s">
        <v>999</v>
      </c>
      <c r="B373" s="233" t="str">
        <f>VLOOKUP(A373,Adr!A:B,2,FALSE)</f>
        <v>Slovenský zväz bobistov</v>
      </c>
      <c r="C373" s="212" t="s">
        <v>833</v>
      </c>
      <c r="D373" s="214">
        <v>111604</v>
      </c>
      <c r="E373" s="199">
        <v>0</v>
      </c>
      <c r="F373" s="192" t="s">
        <v>200</v>
      </c>
      <c r="G373" s="198" t="s">
        <v>6</v>
      </c>
      <c r="H373" s="195" t="s">
        <v>729</v>
      </c>
      <c r="I373" s="219" t="str">
        <f t="shared" si="26"/>
        <v>36067580a</v>
      </c>
      <c r="J373" s="193" t="str">
        <f t="shared" si="27"/>
        <v>36067580026 02</v>
      </c>
      <c r="K373" s="5" t="s">
        <v>155</v>
      </c>
      <c r="L373" s="193" t="str">
        <f t="shared" si="28"/>
        <v>36067580026 02B</v>
      </c>
      <c r="M373" s="5" t="str">
        <f t="shared" si="29"/>
        <v>Slovenský zväz bobistovaBboby a skeleton - bežné transfery</v>
      </c>
      <c r="N373" s="3" t="str">
        <f t="shared" si="31"/>
        <v>36067580aB</v>
      </c>
    </row>
    <row r="374" spans="1:14" x14ac:dyDescent="0.2">
      <c r="A374" s="229" t="s">
        <v>108</v>
      </c>
      <c r="B374" s="233" t="str">
        <f>VLOOKUP(A374,Adr!A:B,2,FALSE)</f>
        <v>Slovenský zväz cyklistiky</v>
      </c>
      <c r="C374" s="212" t="s">
        <v>834</v>
      </c>
      <c r="D374" s="214">
        <v>2505309</v>
      </c>
      <c r="E374" s="269">
        <v>0</v>
      </c>
      <c r="F374" s="192" t="s">
        <v>200</v>
      </c>
      <c r="G374" s="198" t="s">
        <v>6</v>
      </c>
      <c r="H374" s="195" t="s">
        <v>729</v>
      </c>
      <c r="I374" s="219" t="str">
        <f t="shared" si="26"/>
        <v>00684112a</v>
      </c>
      <c r="J374" s="193" t="str">
        <f t="shared" si="27"/>
        <v>00684112026 02</v>
      </c>
      <c r="K374" s="5" t="s">
        <v>5</v>
      </c>
      <c r="L374" s="193" t="str">
        <f t="shared" si="28"/>
        <v>00684112026 02B</v>
      </c>
      <c r="M374" s="5" t="str">
        <f t="shared" si="29"/>
        <v>Slovenský zväz cyklistikyaBcyklistika - bežné transfery</v>
      </c>
      <c r="N374" s="3" t="str">
        <f t="shared" si="31"/>
        <v>00684112aB</v>
      </c>
    </row>
    <row r="375" spans="1:14" x14ac:dyDescent="0.2">
      <c r="A375" s="192" t="s">
        <v>108</v>
      </c>
      <c r="B375" s="233" t="str">
        <f>VLOOKUP(A375,Adr!A:B,2,FALSE)</f>
        <v>Slovenský zväz cyklistiky</v>
      </c>
      <c r="C375" s="212" t="s">
        <v>943</v>
      </c>
      <c r="D375" s="214">
        <v>130000</v>
      </c>
      <c r="E375" s="269">
        <v>0</v>
      </c>
      <c r="F375" s="192" t="s">
        <v>200</v>
      </c>
      <c r="G375" s="195" t="s">
        <v>6</v>
      </c>
      <c r="H375" s="195" t="s">
        <v>730</v>
      </c>
      <c r="I375" s="219" t="str">
        <f t="shared" si="26"/>
        <v>00684112a</v>
      </c>
      <c r="J375" s="193" t="str">
        <f t="shared" si="27"/>
        <v>00684112026 02</v>
      </c>
      <c r="K375" s="5" t="s">
        <v>5</v>
      </c>
      <c r="L375" s="193" t="str">
        <f t="shared" si="28"/>
        <v>00684112026 02K</v>
      </c>
      <c r="M375" s="5" t="str">
        <f t="shared" si="29"/>
        <v>Slovenský zväz cyklistikyaKcyklistika - kapitálové transfery</v>
      </c>
      <c r="N375" s="3" t="str">
        <f t="shared" si="31"/>
        <v>00684112aK</v>
      </c>
    </row>
    <row r="376" spans="1:14" x14ac:dyDescent="0.2">
      <c r="A376" s="209" t="s">
        <v>108</v>
      </c>
      <c r="B376" s="233" t="str">
        <f>VLOOKUP(A376,Adr!A:B,2,FALSE)</f>
        <v>Slovenský zväz cyklistiky</v>
      </c>
      <c r="C376" s="212" t="s">
        <v>1703</v>
      </c>
      <c r="D376" s="214">
        <v>20000</v>
      </c>
      <c r="E376" s="269">
        <v>0</v>
      </c>
      <c r="F376" s="192" t="s">
        <v>203</v>
      </c>
      <c r="G376" s="198" t="s">
        <v>10</v>
      </c>
      <c r="H376" s="195" t="s">
        <v>729</v>
      </c>
      <c r="I376" s="219" t="str">
        <f t="shared" si="26"/>
        <v>00684112d</v>
      </c>
      <c r="J376" s="193" t="str">
        <f t="shared" si="27"/>
        <v>00684112026 03</v>
      </c>
      <c r="K376" s="5"/>
      <c r="L376" s="193" t="str">
        <f t="shared" si="28"/>
        <v>00684112026 03B</v>
      </c>
      <c r="M376" s="5" t="str">
        <f t="shared" si="29"/>
        <v>Slovenský zväz cyklistikydBBačíková Alžbeta</v>
      </c>
      <c r="N376" s="3" t="str">
        <f t="shared" si="31"/>
        <v>00684112dB</v>
      </c>
    </row>
    <row r="377" spans="1:14" x14ac:dyDescent="0.2">
      <c r="A377" s="229" t="s">
        <v>108</v>
      </c>
      <c r="B377" s="233" t="str">
        <f>VLOOKUP(A377,Adr!A:B,2,FALSE)</f>
        <v>Slovenský zväz cyklistiky</v>
      </c>
      <c r="C377" s="195" t="s">
        <v>1704</v>
      </c>
      <c r="D377" s="198">
        <v>7500</v>
      </c>
      <c r="E377" s="269">
        <v>0</v>
      </c>
      <c r="F377" s="192" t="s">
        <v>203</v>
      </c>
      <c r="G377" s="195" t="s">
        <v>10</v>
      </c>
      <c r="H377" s="195" t="s">
        <v>729</v>
      </c>
      <c r="I377" s="219" t="str">
        <f t="shared" si="26"/>
        <v>00684112d</v>
      </c>
      <c r="J377" s="193" t="str">
        <f t="shared" si="27"/>
        <v>00684112026 03</v>
      </c>
      <c r="K377" s="5"/>
      <c r="L377" s="193" t="str">
        <f t="shared" si="28"/>
        <v>00684112026 03B</v>
      </c>
      <c r="M377" s="5" t="str">
        <f t="shared" si="29"/>
        <v>Slovenský zväz cyklistikydBBaránek Rastislav</v>
      </c>
      <c r="N377" s="3" t="str">
        <f t="shared" si="31"/>
        <v>00684112dB</v>
      </c>
    </row>
    <row r="378" spans="1:14" x14ac:dyDescent="0.2">
      <c r="A378" s="229" t="s">
        <v>108</v>
      </c>
      <c r="B378" s="233" t="str">
        <f>VLOOKUP(A378,Adr!A:B,2,FALSE)</f>
        <v>Slovenský zväz cyklistiky</v>
      </c>
      <c r="C378" s="212" t="s">
        <v>1705</v>
      </c>
      <c r="D378" s="214">
        <v>15000</v>
      </c>
      <c r="E378" s="269">
        <v>0</v>
      </c>
      <c r="F378" s="192" t="s">
        <v>203</v>
      </c>
      <c r="G378" s="198" t="s">
        <v>10</v>
      </c>
      <c r="H378" s="195" t="s">
        <v>729</v>
      </c>
      <c r="I378" s="219" t="str">
        <f t="shared" si="26"/>
        <v>00684112d</v>
      </c>
      <c r="J378" s="193" t="str">
        <f t="shared" si="27"/>
        <v>00684112026 03</v>
      </c>
      <c r="K378" s="5"/>
      <c r="L378" s="193" t="str">
        <f t="shared" si="28"/>
        <v>00684112026 03B</v>
      </c>
      <c r="M378" s="5" t="str">
        <f t="shared" si="29"/>
        <v>Slovenský zväz cyklistikydBHudec Miloš</v>
      </c>
      <c r="N378" s="3" t="str">
        <f t="shared" si="31"/>
        <v>00684112dB</v>
      </c>
    </row>
    <row r="379" spans="1:14" x14ac:dyDescent="0.2">
      <c r="A379" s="229" t="s">
        <v>108</v>
      </c>
      <c r="B379" s="233" t="str">
        <f>VLOOKUP(A379,Adr!A:B,2,FALSE)</f>
        <v>Slovenský zväz cyklistiky</v>
      </c>
      <c r="C379" s="212" t="s">
        <v>1706</v>
      </c>
      <c r="D379" s="214">
        <v>10000</v>
      </c>
      <c r="E379" s="199">
        <v>0</v>
      </c>
      <c r="F379" s="192" t="s">
        <v>203</v>
      </c>
      <c r="G379" s="245" t="s">
        <v>10</v>
      </c>
      <c r="H379" s="195" t="s">
        <v>729</v>
      </c>
      <c r="I379" s="219" t="str">
        <f t="shared" si="26"/>
        <v>00684112d</v>
      </c>
      <c r="J379" s="193" t="str">
        <f t="shared" si="27"/>
        <v>00684112026 03</v>
      </c>
      <c r="K379" s="5"/>
      <c r="L379" s="193" t="str">
        <f t="shared" si="28"/>
        <v>00684112026 03B</v>
      </c>
      <c r="M379" s="5" t="str">
        <f t="shared" si="29"/>
        <v>Slovenský zväz cyklistikydBJenčušová Nora</v>
      </c>
      <c r="N379" s="3" t="str">
        <f t="shared" si="31"/>
        <v>00684112dB</v>
      </c>
    </row>
    <row r="380" spans="1:14" x14ac:dyDescent="0.2">
      <c r="A380" s="192" t="s">
        <v>108</v>
      </c>
      <c r="B380" s="233" t="str">
        <f>VLOOKUP(A380,Adr!A:B,2,FALSE)</f>
        <v>Slovenský zväz cyklistiky</v>
      </c>
      <c r="C380" s="195" t="s">
        <v>1707</v>
      </c>
      <c r="D380" s="198">
        <v>7500</v>
      </c>
      <c r="E380" s="199">
        <v>0</v>
      </c>
      <c r="F380" s="192" t="s">
        <v>203</v>
      </c>
      <c r="G380" s="245" t="s">
        <v>10</v>
      </c>
      <c r="H380" s="195" t="s">
        <v>729</v>
      </c>
      <c r="I380" s="219" t="str">
        <f t="shared" si="26"/>
        <v>00684112d</v>
      </c>
      <c r="J380" s="193" t="str">
        <f t="shared" si="27"/>
        <v>00684112026 03</v>
      </c>
      <c r="K380" s="5"/>
      <c r="L380" s="193" t="str">
        <f t="shared" si="28"/>
        <v>00684112026 03B</v>
      </c>
      <c r="M380" s="5" t="str">
        <f t="shared" si="29"/>
        <v>Slovenský zväz cyklistikydBJurík Martin</v>
      </c>
      <c r="N380" s="3" t="str">
        <f t="shared" si="31"/>
        <v>00684112dB</v>
      </c>
    </row>
    <row r="381" spans="1:14" x14ac:dyDescent="0.2">
      <c r="A381" s="229" t="s">
        <v>108</v>
      </c>
      <c r="B381" s="233" t="str">
        <f>VLOOKUP(A381,Adr!A:B,2,FALSE)</f>
        <v>Slovenský zväz cyklistiky</v>
      </c>
      <c r="C381" s="223" t="s">
        <v>1708</v>
      </c>
      <c r="D381" s="213">
        <v>15000</v>
      </c>
      <c r="E381" s="199">
        <v>0</v>
      </c>
      <c r="F381" s="192" t="s">
        <v>203</v>
      </c>
      <c r="G381" s="195" t="s">
        <v>10</v>
      </c>
      <c r="H381" s="195" t="s">
        <v>729</v>
      </c>
      <c r="I381" s="219" t="str">
        <f t="shared" si="26"/>
        <v>00684112d</v>
      </c>
      <c r="J381" s="193" t="str">
        <f t="shared" si="27"/>
        <v>00684112026 03</v>
      </c>
      <c r="K381" s="5"/>
      <c r="L381" s="193" t="str">
        <f t="shared" si="28"/>
        <v>00684112026 03B</v>
      </c>
      <c r="M381" s="5" t="str">
        <f t="shared" si="29"/>
        <v>Slovenský zväz cyklistikydBKukľa Daniel</v>
      </c>
      <c r="N381" s="3" t="str">
        <f t="shared" si="31"/>
        <v>00684112dB</v>
      </c>
    </row>
    <row r="382" spans="1:14" x14ac:dyDescent="0.2">
      <c r="A382" s="229" t="s">
        <v>108</v>
      </c>
      <c r="B382" s="233" t="str">
        <f>VLOOKUP(A382,Adr!A:B,2,FALSE)</f>
        <v>Slovenský zväz cyklistiky</v>
      </c>
      <c r="C382" s="217" t="s">
        <v>1709</v>
      </c>
      <c r="D382" s="198">
        <v>59020</v>
      </c>
      <c r="E382" s="199">
        <v>0</v>
      </c>
      <c r="F382" s="192" t="s">
        <v>203</v>
      </c>
      <c r="G382" s="195" t="s">
        <v>10</v>
      </c>
      <c r="H382" s="195" t="s">
        <v>729</v>
      </c>
      <c r="I382" s="219" t="str">
        <f t="shared" si="26"/>
        <v>00684112d</v>
      </c>
      <c r="J382" s="193" t="str">
        <f t="shared" si="27"/>
        <v>00684112026 03</v>
      </c>
      <c r="K382" s="5"/>
      <c r="L382" s="193" t="str">
        <f t="shared" si="28"/>
        <v>00684112026 03B</v>
      </c>
      <c r="M382" s="5" t="str">
        <f t="shared" si="29"/>
        <v>Slovenský zväz cyklistikydBKuril Patrik</v>
      </c>
      <c r="N382" s="3" t="str">
        <f t="shared" si="31"/>
        <v>00684112dB</v>
      </c>
    </row>
    <row r="383" spans="1:14" x14ac:dyDescent="0.2">
      <c r="A383" s="192" t="s">
        <v>108</v>
      </c>
      <c r="B383" s="233" t="str">
        <f>VLOOKUP(A383,Adr!A:B,2,FALSE)</f>
        <v>Slovenský zväz cyklistiky</v>
      </c>
      <c r="C383" s="212" t="s">
        <v>1892</v>
      </c>
      <c r="D383" s="214">
        <v>3380</v>
      </c>
      <c r="E383" s="199">
        <v>0</v>
      </c>
      <c r="F383" s="192" t="s">
        <v>203</v>
      </c>
      <c r="G383" s="245" t="s">
        <v>10</v>
      </c>
      <c r="H383" s="195" t="s">
        <v>730</v>
      </c>
      <c r="I383" s="219" t="str">
        <f t="shared" si="26"/>
        <v>00684112d</v>
      </c>
      <c r="J383" s="193" t="str">
        <f t="shared" si="27"/>
        <v>00684112026 03</v>
      </c>
      <c r="K383" s="5"/>
      <c r="L383" s="193" t="str">
        <f t="shared" si="28"/>
        <v>00684112026 03K</v>
      </c>
      <c r="M383" s="5" t="str">
        <f t="shared" si="29"/>
        <v>Slovenský zväz cyklistikydKKuril Patrik - kapitálové výdavky</v>
      </c>
      <c r="N383" s="3" t="str">
        <f t="shared" si="31"/>
        <v>00684112dK</v>
      </c>
    </row>
    <row r="384" spans="1:14" x14ac:dyDescent="0.2">
      <c r="A384" s="229" t="s">
        <v>108</v>
      </c>
      <c r="B384" s="233" t="str">
        <f>VLOOKUP(A384,Adr!A:B,2,FALSE)</f>
        <v>Slovenský zväz cyklistiky</v>
      </c>
      <c r="C384" s="223" t="s">
        <v>1710</v>
      </c>
      <c r="D384" s="213">
        <v>12500</v>
      </c>
      <c r="E384" s="199">
        <v>0</v>
      </c>
      <c r="F384" s="192" t="s">
        <v>203</v>
      </c>
      <c r="G384" s="195" t="s">
        <v>10</v>
      </c>
      <c r="H384" s="195" t="s">
        <v>729</v>
      </c>
      <c r="I384" s="219" t="str">
        <f t="shared" si="26"/>
        <v>00684112d</v>
      </c>
      <c r="J384" s="193" t="str">
        <f t="shared" si="27"/>
        <v>00684112026 03</v>
      </c>
      <c r="K384" s="5"/>
      <c r="L384" s="193" t="str">
        <f t="shared" si="28"/>
        <v>00684112026 03B</v>
      </c>
      <c r="M384" s="5" t="str">
        <f t="shared" si="29"/>
        <v>Slovenský zväz cyklistikydBManiková Dominika</v>
      </c>
      <c r="N384" s="3" t="str">
        <f t="shared" si="31"/>
        <v>00684112dB</v>
      </c>
    </row>
    <row r="385" spans="1:14" x14ac:dyDescent="0.2">
      <c r="A385" s="192" t="s">
        <v>108</v>
      </c>
      <c r="B385" s="233" t="str">
        <f>VLOOKUP(A385,Adr!A:B,2,FALSE)</f>
        <v>Slovenský zväz cyklistiky</v>
      </c>
      <c r="C385" s="212" t="s">
        <v>1711</v>
      </c>
      <c r="D385" s="214">
        <v>79700</v>
      </c>
      <c r="E385" s="199">
        <v>0</v>
      </c>
      <c r="F385" s="192" t="s">
        <v>203</v>
      </c>
      <c r="G385" s="245" t="s">
        <v>10</v>
      </c>
      <c r="H385" s="195" t="s">
        <v>729</v>
      </c>
      <c r="I385" s="219" t="str">
        <f t="shared" si="26"/>
        <v>00684112d</v>
      </c>
      <c r="J385" s="193" t="str">
        <f t="shared" si="27"/>
        <v>00684112026 03</v>
      </c>
      <c r="K385" s="5"/>
      <c r="L385" s="193" t="str">
        <f t="shared" si="28"/>
        <v>00684112026 03B</v>
      </c>
      <c r="M385" s="5" t="str">
        <f t="shared" si="29"/>
        <v>Slovenský zväz cyklistikydBMetelka Jozef</v>
      </c>
      <c r="N385" s="3" t="str">
        <f t="shared" si="31"/>
        <v>00684112dB</v>
      </c>
    </row>
    <row r="386" spans="1:14" x14ac:dyDescent="0.2">
      <c r="A386" s="225" t="s">
        <v>108</v>
      </c>
      <c r="B386" s="233" t="str">
        <f>VLOOKUP(A386,Adr!A:B,2,FALSE)</f>
        <v>Slovenský zväz cyklistiky</v>
      </c>
      <c r="C386" s="195" t="s">
        <v>1712</v>
      </c>
      <c r="D386" s="198">
        <v>30000</v>
      </c>
      <c r="E386" s="269">
        <v>0</v>
      </c>
      <c r="F386" s="192" t="s">
        <v>203</v>
      </c>
      <c r="G386" s="198" t="s">
        <v>10</v>
      </c>
      <c r="H386" s="195" t="s">
        <v>729</v>
      </c>
      <c r="I386" s="219" t="str">
        <f t="shared" ref="I386:I449" si="32">A386&amp;F386</f>
        <v>00684112d</v>
      </c>
      <c r="J386" s="193" t="str">
        <f t="shared" ref="J386:J449" si="33">A386&amp;G386</f>
        <v>00684112026 03</v>
      </c>
      <c r="K386" s="5"/>
      <c r="L386" s="193" t="str">
        <f t="shared" ref="L386:L449" si="34">A386&amp;G386&amp;H386</f>
        <v>00684112026 03B</v>
      </c>
      <c r="M386" s="5" t="str">
        <f t="shared" ref="M386:M449" si="35">B386&amp;F386&amp;H386&amp;C386</f>
        <v>Slovenský zväz cyklistikydBOroszová Anna</v>
      </c>
      <c r="N386" s="3" t="str">
        <f t="shared" si="31"/>
        <v>00684112dB</v>
      </c>
    </row>
    <row r="387" spans="1:14" x14ac:dyDescent="0.2">
      <c r="A387" s="229" t="s">
        <v>108</v>
      </c>
      <c r="B387" s="233" t="str">
        <f>VLOOKUP(A387,Adr!A:B,2,FALSE)</f>
        <v>Slovenský zväz cyklistiky</v>
      </c>
      <c r="C387" s="223" t="s">
        <v>1713</v>
      </c>
      <c r="D387" s="213">
        <v>20000</v>
      </c>
      <c r="E387" s="199">
        <v>0</v>
      </c>
      <c r="F387" s="192" t="s">
        <v>203</v>
      </c>
      <c r="G387" s="245" t="s">
        <v>10</v>
      </c>
      <c r="H387" s="195" t="s">
        <v>729</v>
      </c>
      <c r="I387" s="219" t="str">
        <f t="shared" si="32"/>
        <v>00684112d</v>
      </c>
      <c r="J387" s="193" t="str">
        <f t="shared" si="33"/>
        <v>00684112026 03</v>
      </c>
      <c r="K387" s="5"/>
      <c r="L387" s="193" t="str">
        <f t="shared" si="34"/>
        <v>00684112026 03B</v>
      </c>
      <c r="M387" s="5" t="str">
        <f t="shared" si="35"/>
        <v>Slovenský zväz cyklistikydBSagan Peter</v>
      </c>
      <c r="N387" s="3" t="str">
        <f t="shared" si="31"/>
        <v>00684112dB</v>
      </c>
    </row>
    <row r="388" spans="1:14" x14ac:dyDescent="0.2">
      <c r="A388" s="209" t="s">
        <v>108</v>
      </c>
      <c r="B388" s="233" t="str">
        <f>VLOOKUP(A388,Adr!A:B,2,FALSE)</f>
        <v>Slovenský zväz cyklistiky</v>
      </c>
      <c r="C388" s="212" t="s">
        <v>1714</v>
      </c>
      <c r="D388" s="214">
        <v>20000</v>
      </c>
      <c r="E388" s="269">
        <v>0</v>
      </c>
      <c r="F388" s="192" t="s">
        <v>203</v>
      </c>
      <c r="G388" s="198" t="s">
        <v>10</v>
      </c>
      <c r="H388" s="195" t="s">
        <v>729</v>
      </c>
      <c r="I388" s="219" t="str">
        <f t="shared" si="32"/>
        <v>00684112d</v>
      </c>
      <c r="J388" s="193" t="str">
        <f t="shared" si="33"/>
        <v>00684112026 03</v>
      </c>
      <c r="K388" s="5"/>
      <c r="L388" s="193" t="str">
        <f t="shared" si="34"/>
        <v>00684112026 03B</v>
      </c>
      <c r="M388" s="5" t="str">
        <f t="shared" si="35"/>
        <v>Slovenský zväz cyklistikydBStrečko Ondrej</v>
      </c>
      <c r="N388" s="3" t="str">
        <f t="shared" si="31"/>
        <v>00684112dB</v>
      </c>
    </row>
    <row r="389" spans="1:14" x14ac:dyDescent="0.2">
      <c r="A389" s="209" t="s">
        <v>108</v>
      </c>
      <c r="B389" s="233" t="str">
        <f>VLOOKUP(A389,Adr!A:B,2,FALSE)</f>
        <v>Slovenský zväz cyklistiky</v>
      </c>
      <c r="C389" s="212" t="s">
        <v>1715</v>
      </c>
      <c r="D389" s="214">
        <v>15000</v>
      </c>
      <c r="E389" s="269">
        <v>0</v>
      </c>
      <c r="F389" s="192" t="s">
        <v>203</v>
      </c>
      <c r="G389" s="198" t="s">
        <v>10</v>
      </c>
      <c r="H389" s="195" t="s">
        <v>729</v>
      </c>
      <c r="I389" s="219" t="str">
        <f t="shared" si="32"/>
        <v>00684112d</v>
      </c>
      <c r="J389" s="193" t="str">
        <f t="shared" si="33"/>
        <v>00684112026 03</v>
      </c>
      <c r="K389" s="5"/>
      <c r="L389" s="193" t="str">
        <f t="shared" si="34"/>
        <v>00684112026 03B</v>
      </c>
      <c r="M389" s="5" t="str">
        <f t="shared" si="35"/>
        <v>Slovenský zväz cyklistikydBSvrček Martin</v>
      </c>
      <c r="N389" s="3" t="str">
        <f t="shared" si="31"/>
        <v>00684112dB</v>
      </c>
    </row>
    <row r="390" spans="1:14" x14ac:dyDescent="0.2">
      <c r="A390" s="209" t="s">
        <v>108</v>
      </c>
      <c r="B390" s="233" t="str">
        <f>VLOOKUP(A390,Adr!A:B,2,FALSE)</f>
        <v>Slovenský zväz cyklistiky</v>
      </c>
      <c r="C390" s="212" t="s">
        <v>1516</v>
      </c>
      <c r="D390" s="214">
        <v>90000</v>
      </c>
      <c r="E390" s="269">
        <v>0</v>
      </c>
      <c r="F390" s="192" t="s">
        <v>204</v>
      </c>
      <c r="G390" s="198" t="s">
        <v>10</v>
      </c>
      <c r="H390" s="195" t="s">
        <v>729</v>
      </c>
      <c r="I390" s="219" t="str">
        <f t="shared" si="32"/>
        <v>00684112e</v>
      </c>
      <c r="J390" s="193" t="str">
        <f t="shared" si="33"/>
        <v>00684112026 03</v>
      </c>
      <c r="K390" s="5"/>
      <c r="L390" s="193" t="str">
        <f t="shared" si="34"/>
        <v>00684112026 03B</v>
      </c>
      <c r="M390" s="5" t="str">
        <f t="shared" si="35"/>
        <v>Slovenský zväz cyklistikyeBMedzinárodné cyklistické preteky Okolo Slovenska</v>
      </c>
      <c r="N390" s="3" t="str">
        <f t="shared" si="31"/>
        <v>00684112eB</v>
      </c>
    </row>
    <row r="391" spans="1:14" x14ac:dyDescent="0.2">
      <c r="A391" s="192" t="s">
        <v>1000</v>
      </c>
      <c r="B391" s="233" t="str">
        <f>VLOOKUP(A391,Adr!A:B,2,FALSE)</f>
        <v>Slovenský zväz dráhového golfu</v>
      </c>
      <c r="C391" s="212" t="s">
        <v>835</v>
      </c>
      <c r="D391" s="214">
        <v>43053</v>
      </c>
      <c r="E391" s="199">
        <v>0</v>
      </c>
      <c r="F391" s="192" t="s">
        <v>200</v>
      </c>
      <c r="G391" s="198" t="s">
        <v>6</v>
      </c>
      <c r="H391" s="195" t="s">
        <v>729</v>
      </c>
      <c r="I391" s="219" t="str">
        <f t="shared" si="32"/>
        <v>31806431a</v>
      </c>
      <c r="J391" s="193" t="str">
        <f t="shared" si="33"/>
        <v>31806431026 02</v>
      </c>
      <c r="K391" s="5" t="s">
        <v>111</v>
      </c>
      <c r="L391" s="193" t="str">
        <f t="shared" si="34"/>
        <v>31806431026 02B</v>
      </c>
      <c r="M391" s="5" t="str">
        <f t="shared" si="35"/>
        <v>Slovenský zväz dráhového golfuaBdráhový golf - bežné transfery</v>
      </c>
      <c r="N391" s="3" t="str">
        <f t="shared" si="31"/>
        <v>31806431aB</v>
      </c>
    </row>
    <row r="392" spans="1:14" x14ac:dyDescent="0.2">
      <c r="A392" s="192" t="s">
        <v>988</v>
      </c>
      <c r="B392" s="233" t="str">
        <f>VLOOKUP(A392,Adr!A:B,2,FALSE)</f>
        <v>Slovenský zväz florbalu</v>
      </c>
      <c r="C392" s="223" t="s">
        <v>836</v>
      </c>
      <c r="D392" s="213">
        <v>832300</v>
      </c>
      <c r="E392" s="269">
        <v>0</v>
      </c>
      <c r="F392" s="192" t="s">
        <v>200</v>
      </c>
      <c r="G392" s="195" t="s">
        <v>6</v>
      </c>
      <c r="H392" s="195" t="s">
        <v>729</v>
      </c>
      <c r="I392" s="219" t="str">
        <f t="shared" si="32"/>
        <v>31795421a</v>
      </c>
      <c r="J392" s="193" t="str">
        <f t="shared" si="33"/>
        <v>31795421026 02</v>
      </c>
      <c r="K392" s="5" t="s">
        <v>31</v>
      </c>
      <c r="L392" s="193" t="str">
        <f t="shared" si="34"/>
        <v>31795421026 02B</v>
      </c>
      <c r="M392" s="5" t="str">
        <f t="shared" si="35"/>
        <v>Slovenský zväz florbaluaBflorbal - bežné transfery</v>
      </c>
      <c r="N392" s="3" t="str">
        <f t="shared" si="31"/>
        <v>31795421aB</v>
      </c>
    </row>
    <row r="393" spans="1:14" ht="20.399999999999999" x14ac:dyDescent="0.2">
      <c r="A393" s="192" t="s">
        <v>988</v>
      </c>
      <c r="B393" s="233" t="str">
        <f>VLOOKUP(A393,Adr!A:B,2,FALSE)</f>
        <v>Slovenský zväz florbalu</v>
      </c>
      <c r="C393" s="223" t="s">
        <v>1509</v>
      </c>
      <c r="D393" s="213">
        <v>29500</v>
      </c>
      <c r="E393" s="269">
        <v>0</v>
      </c>
      <c r="F393" s="192" t="s">
        <v>209</v>
      </c>
      <c r="G393" s="195" t="s">
        <v>7</v>
      </c>
      <c r="H393" s="195" t="s">
        <v>729</v>
      </c>
      <c r="I393" s="219" t="str">
        <f t="shared" si="32"/>
        <v>31795421j</v>
      </c>
      <c r="J393" s="193" t="str">
        <f t="shared" si="33"/>
        <v>31795421026 01</v>
      </c>
      <c r="K393" s="5"/>
      <c r="L393" s="193" t="str">
        <f t="shared" si="34"/>
        <v>31795421026 01B</v>
      </c>
      <c r="M393" s="5" t="str">
        <f t="shared" si="35"/>
        <v>Slovenský zväz florbalujBZabezpečenie finále školských športových súťaží (Trenčín 2023) v súťažiach kategórie "A" vo florbale základných škôl</v>
      </c>
      <c r="N393" s="3" t="str">
        <f t="shared" si="31"/>
        <v>31795421jB</v>
      </c>
    </row>
    <row r="394" spans="1:14" x14ac:dyDescent="0.2">
      <c r="A394" s="209" t="s">
        <v>988</v>
      </c>
      <c r="B394" s="233" t="str">
        <f>VLOOKUP(A394,Adr!A:B,2,FALSE)</f>
        <v>Slovenský zväz florbalu</v>
      </c>
      <c r="C394" s="212" t="s">
        <v>1510</v>
      </c>
      <c r="D394" s="214">
        <v>30500</v>
      </c>
      <c r="E394" s="199">
        <v>0</v>
      </c>
      <c r="F394" s="192" t="s">
        <v>209</v>
      </c>
      <c r="G394" s="198" t="s">
        <v>7</v>
      </c>
      <c r="H394" s="195" t="s">
        <v>729</v>
      </c>
      <c r="I394" s="219" t="str">
        <f t="shared" si="32"/>
        <v>31795421j</v>
      </c>
      <c r="J394" s="193" t="str">
        <f t="shared" si="33"/>
        <v>31795421026 01</v>
      </c>
      <c r="K394" s="5"/>
      <c r="L394" s="193" t="str">
        <f t="shared" si="34"/>
        <v>31795421026 01B</v>
      </c>
      <c r="M394" s="5" t="str">
        <f t="shared" si="35"/>
        <v>Slovenský zväz florbalujBZabezpečenie školských športových súťaží 2023 v súťažiach kategórie "A" vo florbale  stredných škôl</v>
      </c>
      <c r="N394" s="3" t="str">
        <f t="shared" si="31"/>
        <v>31795421jB</v>
      </c>
    </row>
    <row r="395" spans="1:14" x14ac:dyDescent="0.2">
      <c r="A395" s="192" t="s">
        <v>1001</v>
      </c>
      <c r="B395" s="233" t="str">
        <f>VLOOKUP(A395,Adr!A:B,2,FALSE)</f>
        <v>Slovenský zväz hádzanej</v>
      </c>
      <c r="C395" s="223" t="s">
        <v>837</v>
      </c>
      <c r="D395" s="213">
        <v>2358109</v>
      </c>
      <c r="E395" s="269">
        <v>0</v>
      </c>
      <c r="F395" s="192" t="s">
        <v>200</v>
      </c>
      <c r="G395" s="195" t="s">
        <v>6</v>
      </c>
      <c r="H395" s="195" t="s">
        <v>729</v>
      </c>
      <c r="I395" s="219" t="str">
        <f t="shared" si="32"/>
        <v>30774772a</v>
      </c>
      <c r="J395" s="193" t="str">
        <f t="shared" si="33"/>
        <v>30774772026 02</v>
      </c>
      <c r="K395" s="5" t="s">
        <v>114</v>
      </c>
      <c r="L395" s="193" t="str">
        <f t="shared" si="34"/>
        <v>30774772026 02B</v>
      </c>
      <c r="M395" s="5" t="str">
        <f t="shared" si="35"/>
        <v>Slovenský zväz hádzanejaBhádzaná - bežné transfery</v>
      </c>
      <c r="N395" s="3" t="str">
        <f t="shared" si="31"/>
        <v>30774772aB</v>
      </c>
    </row>
    <row r="396" spans="1:14" x14ac:dyDescent="0.2">
      <c r="A396" s="229" t="s">
        <v>1001</v>
      </c>
      <c r="B396" s="233" t="str">
        <f>VLOOKUP(A396,Adr!A:B,2,FALSE)</f>
        <v>Slovenský zväz hádzanej</v>
      </c>
      <c r="C396" s="212" t="s">
        <v>1511</v>
      </c>
      <c r="D396" s="214">
        <v>29300</v>
      </c>
      <c r="E396" s="199">
        <v>0</v>
      </c>
      <c r="F396" s="192" t="s">
        <v>209</v>
      </c>
      <c r="G396" s="245" t="s">
        <v>7</v>
      </c>
      <c r="H396" s="195" t="s">
        <v>729</v>
      </c>
      <c r="I396" s="219" t="str">
        <f t="shared" si="32"/>
        <v>30774772j</v>
      </c>
      <c r="J396" s="193" t="str">
        <f t="shared" si="33"/>
        <v>30774772026 01</v>
      </c>
      <c r="K396" s="5"/>
      <c r="L396" s="193" t="str">
        <f t="shared" si="34"/>
        <v>30774772026 01B</v>
      </c>
      <c r="M396" s="5" t="str">
        <f t="shared" si="35"/>
        <v>Slovenský zväz hádzanejjBZabezpečenie školských športových súťaží 2023 v súťažiach kategórie "A" v hádzanej  stredných škôl</v>
      </c>
      <c r="N396" s="3" t="str">
        <f t="shared" si="31"/>
        <v>30774772jB</v>
      </c>
    </row>
    <row r="397" spans="1:14" x14ac:dyDescent="0.2">
      <c r="A397" s="192" t="s">
        <v>989</v>
      </c>
      <c r="B397" s="233" t="str">
        <f>VLOOKUP(A397,Adr!A:B,2,FALSE)</f>
        <v>Slovenský zväz jachtingu</v>
      </c>
      <c r="C397" s="223" t="s">
        <v>838</v>
      </c>
      <c r="D397" s="213">
        <v>114792</v>
      </c>
      <c r="E397" s="199">
        <v>0</v>
      </c>
      <c r="F397" s="192" t="s">
        <v>200</v>
      </c>
      <c r="G397" s="195" t="s">
        <v>6</v>
      </c>
      <c r="H397" s="195" t="s">
        <v>729</v>
      </c>
      <c r="I397" s="219" t="str">
        <f t="shared" si="32"/>
        <v>30793211a</v>
      </c>
      <c r="J397" s="193" t="str">
        <f t="shared" si="33"/>
        <v>30793211026 02</v>
      </c>
      <c r="K397" s="5" t="s">
        <v>116</v>
      </c>
      <c r="L397" s="193" t="str">
        <f t="shared" si="34"/>
        <v>30793211026 02B</v>
      </c>
      <c r="M397" s="5" t="str">
        <f t="shared" si="35"/>
        <v>Slovenský zväz jachtinguaBjachting - bežné transfery</v>
      </c>
      <c r="N397" s="3" t="str">
        <f t="shared" si="31"/>
        <v>30793211aB</v>
      </c>
    </row>
    <row r="398" spans="1:14" x14ac:dyDescent="0.2">
      <c r="A398" s="192" t="s">
        <v>989</v>
      </c>
      <c r="B398" s="233" t="str">
        <f>VLOOKUP(A398,Adr!A:B,2,FALSE)</f>
        <v>Slovenský zväz jachtingu</v>
      </c>
      <c r="C398" s="223" t="s">
        <v>1781</v>
      </c>
      <c r="D398" s="213">
        <v>10000</v>
      </c>
      <c r="E398" s="269">
        <v>0</v>
      </c>
      <c r="F398" s="192" t="s">
        <v>203</v>
      </c>
      <c r="G398" s="198" t="s">
        <v>10</v>
      </c>
      <c r="H398" s="195" t="s">
        <v>729</v>
      </c>
      <c r="I398" s="219" t="str">
        <f t="shared" si="32"/>
        <v>30793211d</v>
      </c>
      <c r="J398" s="193" t="str">
        <f t="shared" si="33"/>
        <v>30793211026 03</v>
      </c>
      <c r="K398" s="5"/>
      <c r="L398" s="193" t="str">
        <f t="shared" si="34"/>
        <v>30793211026 03B</v>
      </c>
      <c r="M398" s="5" t="str">
        <f t="shared" si="35"/>
        <v>Slovenský zväz jachtingudBPollák Patrik</v>
      </c>
      <c r="N398" s="3" t="str">
        <f t="shared" si="31"/>
        <v>30793211dB</v>
      </c>
    </row>
    <row r="399" spans="1:14" x14ac:dyDescent="0.2">
      <c r="A399" s="192" t="s">
        <v>989</v>
      </c>
      <c r="B399" s="233" t="str">
        <f>VLOOKUP(A399,Adr!A:B,2,FALSE)</f>
        <v>Slovenský zväz jachtingu</v>
      </c>
      <c r="C399" s="223" t="s">
        <v>1893</v>
      </c>
      <c r="D399" s="213">
        <v>2500</v>
      </c>
      <c r="E399" s="269">
        <v>0</v>
      </c>
      <c r="F399" s="192" t="s">
        <v>203</v>
      </c>
      <c r="G399" s="198" t="s">
        <v>10</v>
      </c>
      <c r="H399" s="195" t="s">
        <v>730</v>
      </c>
      <c r="I399" s="219" t="str">
        <f t="shared" si="32"/>
        <v>30793211d</v>
      </c>
      <c r="J399" s="193" t="str">
        <f t="shared" si="33"/>
        <v>30793211026 03</v>
      </c>
      <c r="K399" s="5"/>
      <c r="L399" s="193" t="str">
        <f t="shared" si="34"/>
        <v>30793211026 03K</v>
      </c>
      <c r="M399" s="5" t="str">
        <f t="shared" si="35"/>
        <v>Slovenský zväz jachtingudKPollák Patrik - kapitálové výdavky</v>
      </c>
      <c r="N399" s="3" t="str">
        <f t="shared" si="31"/>
        <v>30793211dK</v>
      </c>
    </row>
    <row r="400" spans="1:14" x14ac:dyDescent="0.2">
      <c r="A400" s="229" t="s">
        <v>117</v>
      </c>
      <c r="B400" s="233" t="str">
        <f>VLOOKUP(A400,Adr!A:B,2,FALSE)</f>
        <v>Slovenský zväz Judo</v>
      </c>
      <c r="C400" s="195" t="s">
        <v>839</v>
      </c>
      <c r="D400" s="198">
        <v>291234</v>
      </c>
      <c r="E400" s="199">
        <v>0</v>
      </c>
      <c r="F400" s="192" t="s">
        <v>200</v>
      </c>
      <c r="G400" s="195" t="s">
        <v>6</v>
      </c>
      <c r="H400" s="195" t="s">
        <v>729</v>
      </c>
      <c r="I400" s="219" t="str">
        <f t="shared" si="32"/>
        <v>17308518a</v>
      </c>
      <c r="J400" s="193" t="str">
        <f t="shared" si="33"/>
        <v>17308518026 02</v>
      </c>
      <c r="K400" s="5" t="s">
        <v>162</v>
      </c>
      <c r="L400" s="193" t="str">
        <f t="shared" si="34"/>
        <v>17308518026 02B</v>
      </c>
      <c r="M400" s="5" t="str">
        <f t="shared" si="35"/>
        <v>Slovenský zväz JudoaBjudo - bežné transfery</v>
      </c>
      <c r="N400" s="3" t="str">
        <f t="shared" si="31"/>
        <v>17308518aB</v>
      </c>
    </row>
    <row r="401" spans="1:14" x14ac:dyDescent="0.2">
      <c r="A401" s="229" t="s">
        <v>117</v>
      </c>
      <c r="B401" s="233" t="str">
        <f>VLOOKUP(A401,Adr!A:B,2,FALSE)</f>
        <v>Slovenský zväz Judo</v>
      </c>
      <c r="C401" s="212" t="s">
        <v>1716</v>
      </c>
      <c r="D401" s="214">
        <v>12500</v>
      </c>
      <c r="E401" s="199">
        <v>0</v>
      </c>
      <c r="F401" s="192" t="s">
        <v>203</v>
      </c>
      <c r="G401" s="198" t="s">
        <v>10</v>
      </c>
      <c r="H401" s="195" t="s">
        <v>729</v>
      </c>
      <c r="I401" s="219" t="str">
        <f t="shared" si="32"/>
        <v>17308518d</v>
      </c>
      <c r="J401" s="193" t="str">
        <f t="shared" si="33"/>
        <v>17308518026 03</v>
      </c>
      <c r="K401" s="5"/>
      <c r="L401" s="193" t="str">
        <f t="shared" si="34"/>
        <v>17308518026 03B</v>
      </c>
      <c r="M401" s="5" t="str">
        <f t="shared" si="35"/>
        <v>Slovenský zväz JudodBÁdam Viktor</v>
      </c>
      <c r="N401" s="3" t="str">
        <f t="shared" si="31"/>
        <v>17308518dB</v>
      </c>
    </row>
    <row r="402" spans="1:14" x14ac:dyDescent="0.2">
      <c r="A402" s="192" t="s">
        <v>117</v>
      </c>
      <c r="B402" s="233" t="str">
        <f>VLOOKUP(A402,Adr!A:B,2,FALSE)</f>
        <v>Slovenský zväz Judo</v>
      </c>
      <c r="C402" s="223" t="s">
        <v>1717</v>
      </c>
      <c r="D402" s="213">
        <v>10000</v>
      </c>
      <c r="E402" s="199">
        <v>0</v>
      </c>
      <c r="F402" s="192" t="s">
        <v>203</v>
      </c>
      <c r="G402" s="195" t="s">
        <v>10</v>
      </c>
      <c r="H402" s="195" t="s">
        <v>729</v>
      </c>
      <c r="I402" s="219" t="str">
        <f t="shared" si="32"/>
        <v>17308518d</v>
      </c>
      <c r="J402" s="193" t="str">
        <f t="shared" si="33"/>
        <v>17308518026 03</v>
      </c>
      <c r="K402" s="5"/>
      <c r="L402" s="193" t="str">
        <f t="shared" si="34"/>
        <v>17308518026 03B</v>
      </c>
      <c r="M402" s="5" t="str">
        <f t="shared" si="35"/>
        <v>Slovenský zväz JudodBFízeľ Márius</v>
      </c>
      <c r="N402" s="3" t="str">
        <f t="shared" si="31"/>
        <v>17308518dB</v>
      </c>
    </row>
    <row r="403" spans="1:14" x14ac:dyDescent="0.2">
      <c r="A403" s="192" t="s">
        <v>117</v>
      </c>
      <c r="B403" s="233" t="str">
        <f>VLOOKUP(A403,Adr!A:B,2,FALSE)</f>
        <v>Slovenský zväz Judo</v>
      </c>
      <c r="C403" s="223" t="s">
        <v>1718</v>
      </c>
      <c r="D403" s="213">
        <v>33300</v>
      </c>
      <c r="E403" s="269">
        <v>0</v>
      </c>
      <c r="F403" s="192" t="s">
        <v>203</v>
      </c>
      <c r="G403" s="195" t="s">
        <v>10</v>
      </c>
      <c r="H403" s="195" t="s">
        <v>729</v>
      </c>
      <c r="I403" s="219" t="str">
        <f t="shared" si="32"/>
        <v>17308518d</v>
      </c>
      <c r="J403" s="193" t="str">
        <f t="shared" si="33"/>
        <v>17308518026 03</v>
      </c>
      <c r="K403" s="5"/>
      <c r="L403" s="193" t="str">
        <f t="shared" si="34"/>
        <v>17308518026 03B</v>
      </c>
      <c r="M403" s="5" t="str">
        <f t="shared" si="35"/>
        <v>Slovenský zväz JudodBMaťašeje Benjamín</v>
      </c>
      <c r="N403" s="3" t="str">
        <f t="shared" si="31"/>
        <v>17308518dB</v>
      </c>
    </row>
    <row r="404" spans="1:14" x14ac:dyDescent="0.2">
      <c r="A404" s="229" t="s">
        <v>117</v>
      </c>
      <c r="B404" s="233" t="str">
        <f>VLOOKUP(A404,Adr!A:B,2,FALSE)</f>
        <v>Slovenský zväz Judo</v>
      </c>
      <c r="C404" s="195" t="s">
        <v>1782</v>
      </c>
      <c r="D404" s="198">
        <v>8700</v>
      </c>
      <c r="E404" s="199">
        <v>0</v>
      </c>
      <c r="F404" s="192" t="s">
        <v>203</v>
      </c>
      <c r="G404" s="245" t="s">
        <v>10</v>
      </c>
      <c r="H404" s="195" t="s">
        <v>729</v>
      </c>
      <c r="I404" s="219" t="str">
        <f t="shared" si="32"/>
        <v>17308518d</v>
      </c>
      <c r="J404" s="193" t="str">
        <f t="shared" si="33"/>
        <v>17308518026 03</v>
      </c>
      <c r="K404" s="5"/>
      <c r="L404" s="193" t="str">
        <f t="shared" si="34"/>
        <v>17308518026 03B</v>
      </c>
      <c r="M404" s="5" t="str">
        <f t="shared" si="35"/>
        <v>Slovenský zväz JudodBTománková Lenka</v>
      </c>
      <c r="N404" s="3" t="str">
        <f t="shared" si="31"/>
        <v>17308518dB</v>
      </c>
    </row>
    <row r="405" spans="1:14" x14ac:dyDescent="0.2">
      <c r="A405" s="225" t="s">
        <v>117</v>
      </c>
      <c r="B405" s="233" t="str">
        <f>VLOOKUP(A405,Adr!A:B,2,FALSE)</f>
        <v>Slovenský zväz Judo</v>
      </c>
      <c r="C405" s="195" t="s">
        <v>1783</v>
      </c>
      <c r="D405" s="198">
        <v>8700</v>
      </c>
      <c r="E405" s="269">
        <v>0</v>
      </c>
      <c r="F405" s="192" t="s">
        <v>203</v>
      </c>
      <c r="G405" s="198" t="s">
        <v>10</v>
      </c>
      <c r="H405" s="195" t="s">
        <v>729</v>
      </c>
      <c r="I405" s="219" t="str">
        <f t="shared" si="32"/>
        <v>17308518d</v>
      </c>
      <c r="J405" s="193" t="str">
        <f t="shared" si="33"/>
        <v>17308518026 03</v>
      </c>
      <c r="K405" s="5"/>
      <c r="L405" s="193" t="str">
        <f t="shared" si="34"/>
        <v>17308518026 03B</v>
      </c>
      <c r="M405" s="5" t="str">
        <f t="shared" si="35"/>
        <v>Slovenský zväz JudodBTománková Patrícia</v>
      </c>
      <c r="N405" s="3" t="str">
        <f t="shared" si="31"/>
        <v>17308518dB</v>
      </c>
    </row>
    <row r="406" spans="1:14" x14ac:dyDescent="0.2">
      <c r="A406" s="192" t="s">
        <v>117</v>
      </c>
      <c r="B406" s="233" t="str">
        <f>VLOOKUP(A406,Adr!A:B,2,FALSE)</f>
        <v>Slovenský zväz Judo</v>
      </c>
      <c r="C406" s="223" t="s">
        <v>1839</v>
      </c>
      <c r="D406" s="213">
        <v>511</v>
      </c>
      <c r="E406" s="199">
        <v>0</v>
      </c>
      <c r="F406" s="192" t="s">
        <v>205</v>
      </c>
      <c r="G406" s="195" t="s">
        <v>10</v>
      </c>
      <c r="H406" s="195" t="s">
        <v>729</v>
      </c>
      <c r="I406" s="219" t="str">
        <f t="shared" si="32"/>
        <v>17308518f</v>
      </c>
      <c r="J406" s="193" t="str">
        <f t="shared" si="33"/>
        <v>17308518026 03</v>
      </c>
      <c r="K406" s="5"/>
      <c r="L406" s="193" t="str">
        <f t="shared" si="34"/>
        <v>17308518026 03B</v>
      </c>
      <c r="M406" s="5" t="str">
        <f t="shared" si="35"/>
        <v>Slovenský zväz JudofBodmena trénerovi Ján Gregor</v>
      </c>
      <c r="N406" s="3" t="str">
        <f t="shared" ref="N406:N469" si="36">+I406&amp;H406</f>
        <v>17308518fB</v>
      </c>
    </row>
    <row r="407" spans="1:14" x14ac:dyDescent="0.2">
      <c r="A407" s="192" t="s">
        <v>117</v>
      </c>
      <c r="B407" s="233" t="str">
        <f>VLOOKUP(A407,Adr!A:B,2,FALSE)</f>
        <v>Slovenský zväz Judo</v>
      </c>
      <c r="C407" s="223" t="s">
        <v>1840</v>
      </c>
      <c r="D407" s="213">
        <v>511</v>
      </c>
      <c r="E407" s="199">
        <v>0</v>
      </c>
      <c r="F407" s="192" t="s">
        <v>205</v>
      </c>
      <c r="G407" s="195" t="s">
        <v>10</v>
      </c>
      <c r="H407" s="195" t="s">
        <v>729</v>
      </c>
      <c r="I407" s="219" t="str">
        <f t="shared" si="32"/>
        <v>17308518f</v>
      </c>
      <c r="J407" s="193" t="str">
        <f t="shared" si="33"/>
        <v>17308518026 03</v>
      </c>
      <c r="K407" s="5"/>
      <c r="L407" s="193" t="str">
        <f t="shared" si="34"/>
        <v>17308518026 03B</v>
      </c>
      <c r="M407" s="5" t="str">
        <f t="shared" si="35"/>
        <v>Slovenský zväz JudofBodmena trénerovi Jozef Tománek</v>
      </c>
      <c r="N407" s="3" t="str">
        <f t="shared" si="36"/>
        <v>17308518fB</v>
      </c>
    </row>
    <row r="408" spans="1:14" x14ac:dyDescent="0.2">
      <c r="A408" s="192" t="s">
        <v>119</v>
      </c>
      <c r="B408" s="233" t="str">
        <f>VLOOKUP(A408,Adr!A:B,2,FALSE)</f>
        <v>Slovenský Zväz Karate</v>
      </c>
      <c r="C408" s="223" t="s">
        <v>840</v>
      </c>
      <c r="D408" s="213">
        <v>915435</v>
      </c>
      <c r="E408" s="269">
        <v>0</v>
      </c>
      <c r="F408" s="192" t="s">
        <v>200</v>
      </c>
      <c r="G408" s="195" t="s">
        <v>6</v>
      </c>
      <c r="H408" s="195" t="s">
        <v>729</v>
      </c>
      <c r="I408" s="219" t="str">
        <f t="shared" si="32"/>
        <v>30811571a</v>
      </c>
      <c r="J408" s="193" t="str">
        <f t="shared" si="33"/>
        <v>30811571026 02</v>
      </c>
      <c r="K408" s="5" t="s">
        <v>41</v>
      </c>
      <c r="L408" s="193" t="str">
        <f t="shared" si="34"/>
        <v>30811571026 02B</v>
      </c>
      <c r="M408" s="5" t="str">
        <f t="shared" si="35"/>
        <v>Slovenský Zväz KarateaBkarate - bežné transfery</v>
      </c>
      <c r="N408" s="3" t="str">
        <f t="shared" si="36"/>
        <v>30811571aB</v>
      </c>
    </row>
    <row r="409" spans="1:14" x14ac:dyDescent="0.2">
      <c r="A409" s="225" t="s">
        <v>119</v>
      </c>
      <c r="B409" s="233" t="str">
        <f>VLOOKUP(A409,Adr!A:B,2,FALSE)</f>
        <v>Slovenský Zväz Karate</v>
      </c>
      <c r="C409" s="195" t="s">
        <v>1719</v>
      </c>
      <c r="D409" s="198">
        <v>5000</v>
      </c>
      <c r="E409" s="269">
        <v>0</v>
      </c>
      <c r="F409" s="192" t="s">
        <v>203</v>
      </c>
      <c r="G409" s="198" t="s">
        <v>10</v>
      </c>
      <c r="H409" s="195" t="s">
        <v>729</v>
      </c>
      <c r="I409" s="219" t="str">
        <f t="shared" si="32"/>
        <v>30811571d</v>
      </c>
      <c r="J409" s="193" t="str">
        <f t="shared" si="33"/>
        <v>30811571026 03</v>
      </c>
      <c r="K409" s="5"/>
      <c r="L409" s="193" t="str">
        <f t="shared" si="34"/>
        <v>30811571026 03B</v>
      </c>
      <c r="M409" s="5" t="str">
        <f t="shared" si="35"/>
        <v>Slovenský Zväz KaratedBGyurík Adi</v>
      </c>
      <c r="N409" s="3" t="str">
        <f t="shared" si="36"/>
        <v>30811571dB</v>
      </c>
    </row>
    <row r="410" spans="1:14" x14ac:dyDescent="0.2">
      <c r="A410" s="192" t="s">
        <v>119</v>
      </c>
      <c r="B410" s="233" t="str">
        <f>VLOOKUP(A410,Adr!A:B,2,FALSE)</f>
        <v>Slovenský Zväz Karate</v>
      </c>
      <c r="C410" s="223" t="s">
        <v>1720</v>
      </c>
      <c r="D410" s="213">
        <v>5000</v>
      </c>
      <c r="E410" s="199">
        <v>0</v>
      </c>
      <c r="F410" s="192" t="s">
        <v>203</v>
      </c>
      <c r="G410" s="195" t="s">
        <v>10</v>
      </c>
      <c r="H410" s="195" t="s">
        <v>729</v>
      </c>
      <c r="I410" s="219" t="str">
        <f t="shared" si="32"/>
        <v>30811571d</v>
      </c>
      <c r="J410" s="193" t="str">
        <f t="shared" si="33"/>
        <v>30811571026 03</v>
      </c>
      <c r="K410" s="5"/>
      <c r="L410" s="193" t="str">
        <f t="shared" si="34"/>
        <v>30811571026 03B</v>
      </c>
      <c r="M410" s="5" t="str">
        <f t="shared" si="35"/>
        <v>Slovenský Zväz KaratedBKopúňová Miroslava</v>
      </c>
      <c r="N410" s="3" t="str">
        <f t="shared" si="36"/>
        <v>30811571dB</v>
      </c>
    </row>
    <row r="411" spans="1:14" x14ac:dyDescent="0.2">
      <c r="A411" s="192" t="s">
        <v>119</v>
      </c>
      <c r="B411" s="233" t="str">
        <f>VLOOKUP(A411,Adr!A:B,2,FALSE)</f>
        <v>Slovenský Zväz Karate</v>
      </c>
      <c r="C411" s="223" t="s">
        <v>1721</v>
      </c>
      <c r="D411" s="213">
        <v>5000</v>
      </c>
      <c r="E411" s="269">
        <v>0</v>
      </c>
      <c r="F411" s="192" t="s">
        <v>203</v>
      </c>
      <c r="G411" s="198" t="s">
        <v>10</v>
      </c>
      <c r="H411" s="195" t="s">
        <v>729</v>
      </c>
      <c r="I411" s="219" t="str">
        <f t="shared" si="32"/>
        <v>30811571d</v>
      </c>
      <c r="J411" s="193" t="str">
        <f t="shared" si="33"/>
        <v>30811571026 03</v>
      </c>
      <c r="K411" s="5"/>
      <c r="L411" s="193" t="str">
        <f t="shared" si="34"/>
        <v>30811571026 03B</v>
      </c>
      <c r="M411" s="5" t="str">
        <f t="shared" si="35"/>
        <v>Slovenský Zväz KaratedBKvasnicová Nina</v>
      </c>
      <c r="N411" s="3" t="str">
        <f t="shared" si="36"/>
        <v>30811571dB</v>
      </c>
    </row>
    <row r="412" spans="1:14" x14ac:dyDescent="0.2">
      <c r="A412" s="192" t="s">
        <v>119</v>
      </c>
      <c r="B412" s="233" t="str">
        <f>VLOOKUP(A412,Adr!A:B,2,FALSE)</f>
        <v>Slovenský Zväz Karate</v>
      </c>
      <c r="C412" s="223" t="s">
        <v>1722</v>
      </c>
      <c r="D412" s="213">
        <v>15000</v>
      </c>
      <c r="E412" s="269">
        <v>0</v>
      </c>
      <c r="F412" s="192" t="s">
        <v>203</v>
      </c>
      <c r="G412" s="195" t="s">
        <v>10</v>
      </c>
      <c r="H412" s="195" t="s">
        <v>729</v>
      </c>
      <c r="I412" s="219" t="str">
        <f t="shared" si="32"/>
        <v>30811571d</v>
      </c>
      <c r="J412" s="193" t="str">
        <f t="shared" si="33"/>
        <v>30811571026 03</v>
      </c>
      <c r="K412" s="5"/>
      <c r="L412" s="193" t="str">
        <f t="shared" si="34"/>
        <v>30811571026 03B</v>
      </c>
      <c r="M412" s="5" t="str">
        <f t="shared" si="35"/>
        <v>Slovenský Zväz KaratedBSuchánková Ingrida</v>
      </c>
      <c r="N412" s="3" t="str">
        <f t="shared" si="36"/>
        <v>30811571dB</v>
      </c>
    </row>
    <row r="413" spans="1:14" x14ac:dyDescent="0.2">
      <c r="A413" s="192" t="s">
        <v>119</v>
      </c>
      <c r="B413" s="233" t="str">
        <f>VLOOKUP(A413,Adr!A:B,2,FALSE)</f>
        <v>Slovenský Zväz Karate</v>
      </c>
      <c r="C413" s="223" t="s">
        <v>1842</v>
      </c>
      <c r="D413" s="213">
        <v>1092</v>
      </c>
      <c r="E413" s="199">
        <v>0</v>
      </c>
      <c r="F413" s="192" t="s">
        <v>205</v>
      </c>
      <c r="G413" s="195" t="s">
        <v>10</v>
      </c>
      <c r="H413" s="195" t="s">
        <v>729</v>
      </c>
      <c r="I413" s="219" t="str">
        <f t="shared" si="32"/>
        <v>30811571f</v>
      </c>
      <c r="J413" s="193" t="str">
        <f t="shared" si="33"/>
        <v>30811571026 03</v>
      </c>
      <c r="K413" s="5"/>
      <c r="L413" s="193" t="str">
        <f t="shared" si="34"/>
        <v>30811571026 03B</v>
      </c>
      <c r="M413" s="5" t="str">
        <f t="shared" si="35"/>
        <v>Slovenský Zväz KaratefBodmena trénerke Monika Višňovská</v>
      </c>
      <c r="N413" s="3" t="str">
        <f t="shared" si="36"/>
        <v>30811571fB</v>
      </c>
    </row>
    <row r="414" spans="1:14" x14ac:dyDescent="0.2">
      <c r="A414" s="225" t="s">
        <v>119</v>
      </c>
      <c r="B414" s="233" t="str">
        <f>VLOOKUP(A414,Adr!A:B,2,FALSE)</f>
        <v>Slovenský Zväz Karate</v>
      </c>
      <c r="C414" s="195" t="s">
        <v>1844</v>
      </c>
      <c r="D414" s="198">
        <v>1457</v>
      </c>
      <c r="E414" s="199">
        <v>0</v>
      </c>
      <c r="F414" s="192" t="s">
        <v>205</v>
      </c>
      <c r="G414" s="245" t="s">
        <v>10</v>
      </c>
      <c r="H414" s="195" t="s">
        <v>729</v>
      </c>
      <c r="I414" s="219" t="str">
        <f t="shared" si="32"/>
        <v>30811571f</v>
      </c>
      <c r="J414" s="193" t="str">
        <f t="shared" si="33"/>
        <v>30811571026 03</v>
      </c>
      <c r="K414" s="5"/>
      <c r="L414" s="193" t="str">
        <f t="shared" si="34"/>
        <v>30811571026 03B</v>
      </c>
      <c r="M414" s="5" t="str">
        <f t="shared" si="35"/>
        <v>Slovenský Zväz KaratefBodmena trénerovi Daniel Kvasnica</v>
      </c>
      <c r="N414" s="3" t="str">
        <f t="shared" si="36"/>
        <v>30811571fB</v>
      </c>
    </row>
    <row r="415" spans="1:14" x14ac:dyDescent="0.2">
      <c r="A415" s="192" t="s">
        <v>119</v>
      </c>
      <c r="B415" s="233" t="str">
        <f>VLOOKUP(A415,Adr!A:B,2,FALSE)</f>
        <v>Slovenský Zväz Karate</v>
      </c>
      <c r="C415" s="224" t="s">
        <v>1845</v>
      </c>
      <c r="D415" s="218">
        <v>1457</v>
      </c>
      <c r="E415" s="199">
        <v>0</v>
      </c>
      <c r="F415" s="192" t="s">
        <v>205</v>
      </c>
      <c r="G415" s="195" t="s">
        <v>10</v>
      </c>
      <c r="H415" s="195" t="s">
        <v>729</v>
      </c>
      <c r="I415" s="219" t="str">
        <f t="shared" si="32"/>
        <v>30811571f</v>
      </c>
      <c r="J415" s="193" t="str">
        <f t="shared" si="33"/>
        <v>30811571026 03</v>
      </c>
      <c r="K415" s="5"/>
      <c r="L415" s="193" t="str">
        <f t="shared" si="34"/>
        <v>30811571026 03B</v>
      </c>
      <c r="M415" s="5" t="str">
        <f t="shared" si="35"/>
        <v>Slovenský Zväz KaratefBodmena trénerovi Klaudio Farmadín</v>
      </c>
      <c r="N415" s="3" t="str">
        <f t="shared" si="36"/>
        <v>30811571fB</v>
      </c>
    </row>
    <row r="416" spans="1:14" x14ac:dyDescent="0.2">
      <c r="A416" s="192" t="s">
        <v>119</v>
      </c>
      <c r="B416" s="233" t="str">
        <f>VLOOKUP(A416,Adr!A:B,2,FALSE)</f>
        <v>Slovenský Zväz Karate</v>
      </c>
      <c r="C416" s="223" t="s">
        <v>1843</v>
      </c>
      <c r="D416" s="213">
        <v>1092</v>
      </c>
      <c r="E416" s="199">
        <v>0</v>
      </c>
      <c r="F416" s="192" t="s">
        <v>205</v>
      </c>
      <c r="G416" s="195" t="s">
        <v>10</v>
      </c>
      <c r="H416" s="195" t="s">
        <v>729</v>
      </c>
      <c r="I416" s="219" t="str">
        <f t="shared" si="32"/>
        <v>30811571f</v>
      </c>
      <c r="J416" s="193" t="str">
        <f t="shared" si="33"/>
        <v>30811571026 03</v>
      </c>
      <c r="K416" s="5"/>
      <c r="L416" s="193" t="str">
        <f t="shared" si="34"/>
        <v>30811571026 03B</v>
      </c>
      <c r="M416" s="5" t="str">
        <f t="shared" si="35"/>
        <v>Slovenský Zväz KaratefBodmena trénerovi Miroslav Ďuďák</v>
      </c>
      <c r="N416" s="3" t="str">
        <f t="shared" si="36"/>
        <v>30811571fB</v>
      </c>
    </row>
    <row r="417" spans="1:14" x14ac:dyDescent="0.2">
      <c r="A417" s="192" t="s">
        <v>119</v>
      </c>
      <c r="B417" s="233" t="str">
        <f>VLOOKUP(A417,Adr!A:B,2,FALSE)</f>
        <v>Slovenský Zväz Karate</v>
      </c>
      <c r="C417" s="223" t="s">
        <v>1841</v>
      </c>
      <c r="D417" s="213">
        <v>1092</v>
      </c>
      <c r="E417" s="199">
        <v>0</v>
      </c>
      <c r="F417" s="192" t="s">
        <v>205</v>
      </c>
      <c r="G417" s="195" t="s">
        <v>10</v>
      </c>
      <c r="H417" s="195" t="s">
        <v>729</v>
      </c>
      <c r="I417" s="219" t="str">
        <f t="shared" si="32"/>
        <v>30811571f</v>
      </c>
      <c r="J417" s="193" t="str">
        <f t="shared" si="33"/>
        <v>30811571026 03</v>
      </c>
      <c r="K417" s="5"/>
      <c r="L417" s="193" t="str">
        <f t="shared" si="34"/>
        <v>30811571026 03B</v>
      </c>
      <c r="M417" s="5" t="str">
        <f t="shared" si="35"/>
        <v>Slovenský Zväz KaratefBodmena trénerovi Peter Baďura</v>
      </c>
      <c r="N417" s="3" t="str">
        <f t="shared" si="36"/>
        <v>30811571fB</v>
      </c>
    </row>
    <row r="418" spans="1:14" x14ac:dyDescent="0.2">
      <c r="A418" s="192" t="s">
        <v>120</v>
      </c>
      <c r="B418" s="233" t="str">
        <f>VLOOKUP(A418,Adr!A:B,2,FALSE)</f>
        <v>Slovenský zväz kickboxu</v>
      </c>
      <c r="C418" s="223" t="s">
        <v>841</v>
      </c>
      <c r="D418" s="213">
        <v>193999</v>
      </c>
      <c r="E418" s="199">
        <v>0</v>
      </c>
      <c r="F418" s="192" t="s">
        <v>200</v>
      </c>
      <c r="G418" s="195" t="s">
        <v>6</v>
      </c>
      <c r="H418" s="195" t="s">
        <v>729</v>
      </c>
      <c r="I418" s="219" t="str">
        <f t="shared" si="32"/>
        <v>31119247a</v>
      </c>
      <c r="J418" s="193" t="str">
        <f t="shared" si="33"/>
        <v>31119247026 02</v>
      </c>
      <c r="K418" s="5" t="s">
        <v>122</v>
      </c>
      <c r="L418" s="193" t="str">
        <f t="shared" si="34"/>
        <v>31119247026 02B</v>
      </c>
      <c r="M418" s="5" t="str">
        <f t="shared" si="35"/>
        <v>Slovenský zväz kickboxuaBkickbox - bežné transfery</v>
      </c>
      <c r="N418" s="3" t="str">
        <f t="shared" si="36"/>
        <v>31119247aB</v>
      </c>
    </row>
    <row r="419" spans="1:14" x14ac:dyDescent="0.2">
      <c r="A419" s="209" t="s">
        <v>120</v>
      </c>
      <c r="B419" s="233" t="str">
        <f>VLOOKUP(A419,Adr!A:B,2,FALSE)</f>
        <v>Slovenský zväz kickboxu</v>
      </c>
      <c r="C419" s="212" t="s">
        <v>1723</v>
      </c>
      <c r="D419" s="214">
        <v>15000</v>
      </c>
      <c r="E419" s="269">
        <v>0</v>
      </c>
      <c r="F419" s="192" t="s">
        <v>203</v>
      </c>
      <c r="G419" s="195" t="s">
        <v>10</v>
      </c>
      <c r="H419" s="195" t="s">
        <v>729</v>
      </c>
      <c r="I419" s="219" t="str">
        <f t="shared" si="32"/>
        <v>31119247d</v>
      </c>
      <c r="J419" s="193" t="str">
        <f t="shared" si="33"/>
        <v>31119247026 03</v>
      </c>
      <c r="K419" s="5"/>
      <c r="L419" s="193" t="str">
        <f t="shared" si="34"/>
        <v>31119247026 03B</v>
      </c>
      <c r="M419" s="5" t="str">
        <f t="shared" si="35"/>
        <v>Slovenský zväz kickboxudBFilipová Alexandra</v>
      </c>
      <c r="N419" s="3" t="str">
        <f t="shared" si="36"/>
        <v>31119247dB</v>
      </c>
    </row>
    <row r="420" spans="1:14" x14ac:dyDescent="0.2">
      <c r="A420" s="209" t="s">
        <v>120</v>
      </c>
      <c r="B420" s="233" t="str">
        <f>VLOOKUP(A420,Adr!A:B,2,FALSE)</f>
        <v>Slovenský zväz kickboxu</v>
      </c>
      <c r="C420" s="212" t="s">
        <v>1724</v>
      </c>
      <c r="D420" s="214">
        <v>20000</v>
      </c>
      <c r="E420" s="199">
        <v>0</v>
      </c>
      <c r="F420" s="192" t="s">
        <v>203</v>
      </c>
      <c r="G420" s="195" t="s">
        <v>10</v>
      </c>
      <c r="H420" s="195" t="s">
        <v>729</v>
      </c>
      <c r="I420" s="219" t="str">
        <f t="shared" si="32"/>
        <v>31119247d</v>
      </c>
      <c r="J420" s="193" t="str">
        <f t="shared" si="33"/>
        <v>31119247026 03</v>
      </c>
      <c r="K420" s="5"/>
      <c r="L420" s="193" t="str">
        <f t="shared" si="34"/>
        <v>31119247026 03B</v>
      </c>
      <c r="M420" s="5" t="str">
        <f t="shared" si="35"/>
        <v>Slovenský zväz kickboxudBKarlík Marek</v>
      </c>
      <c r="N420" s="3" t="str">
        <f t="shared" si="36"/>
        <v>31119247dB</v>
      </c>
    </row>
    <row r="421" spans="1:14" x14ac:dyDescent="0.2">
      <c r="A421" s="192" t="s">
        <v>990</v>
      </c>
      <c r="B421" s="233" t="str">
        <f>VLOOKUP(A421,Adr!A:B,2,FALSE)</f>
        <v>Slovenský zväz ľadového hokeja</v>
      </c>
      <c r="C421" s="223" t="s">
        <v>842</v>
      </c>
      <c r="D421" s="213">
        <v>10284028</v>
      </c>
      <c r="E421" s="269">
        <v>0</v>
      </c>
      <c r="F421" s="192" t="s">
        <v>200</v>
      </c>
      <c r="G421" s="198" t="s">
        <v>6</v>
      </c>
      <c r="H421" s="195" t="s">
        <v>729</v>
      </c>
      <c r="I421" s="219" t="str">
        <f t="shared" si="32"/>
        <v>30845386a</v>
      </c>
      <c r="J421" s="193" t="str">
        <f t="shared" si="33"/>
        <v>30845386026 02</v>
      </c>
      <c r="K421" s="5" t="s">
        <v>34</v>
      </c>
      <c r="L421" s="193" t="str">
        <f t="shared" si="34"/>
        <v>30845386026 02B</v>
      </c>
      <c r="M421" s="5" t="str">
        <f t="shared" si="35"/>
        <v>Slovenský zväz ľadového hokejaaBľadový hokej - bežné transfery</v>
      </c>
      <c r="N421" s="3" t="str">
        <f t="shared" si="36"/>
        <v>30845386aB</v>
      </c>
    </row>
    <row r="422" spans="1:14" x14ac:dyDescent="0.2">
      <c r="A422" s="192" t="s">
        <v>990</v>
      </c>
      <c r="B422" s="233" t="str">
        <f>VLOOKUP(A422,Adr!A:B,2,FALSE)</f>
        <v>Slovenský zväz ľadového hokeja</v>
      </c>
      <c r="C422" s="223" t="s">
        <v>944</v>
      </c>
      <c r="D422" s="214">
        <v>100000</v>
      </c>
      <c r="E422" s="199">
        <v>0</v>
      </c>
      <c r="F422" s="209" t="s">
        <v>200</v>
      </c>
      <c r="G422" s="195" t="s">
        <v>6</v>
      </c>
      <c r="H422" s="195" t="s">
        <v>730</v>
      </c>
      <c r="I422" s="219" t="str">
        <f t="shared" si="32"/>
        <v>30845386a</v>
      </c>
      <c r="J422" s="193" t="str">
        <f t="shared" si="33"/>
        <v>30845386026 02</v>
      </c>
      <c r="K422" s="5" t="s">
        <v>34</v>
      </c>
      <c r="L422" s="193" t="str">
        <f t="shared" si="34"/>
        <v>30845386026 02K</v>
      </c>
      <c r="M422" s="5" t="str">
        <f t="shared" si="35"/>
        <v>Slovenský zväz ľadového hokejaaKľadový hokej - kapitálové transfery</v>
      </c>
      <c r="N422" s="3" t="str">
        <f t="shared" si="36"/>
        <v>30845386aK</v>
      </c>
    </row>
    <row r="423" spans="1:14" x14ac:dyDescent="0.2">
      <c r="A423" s="209" t="s">
        <v>1078</v>
      </c>
      <c r="B423" s="233" t="str">
        <f>VLOOKUP(A423,Adr!A:B,2,FALSE)</f>
        <v>Slovenský zväz malého futbalu</v>
      </c>
      <c r="C423" s="212" t="s">
        <v>859</v>
      </c>
      <c r="D423" s="214">
        <v>250000</v>
      </c>
      <c r="E423" s="269">
        <v>0</v>
      </c>
      <c r="F423" s="192" t="s">
        <v>206</v>
      </c>
      <c r="G423" s="198" t="s">
        <v>10</v>
      </c>
      <c r="H423" s="195" t="s">
        <v>729</v>
      </c>
      <c r="I423" s="219" t="str">
        <f t="shared" si="32"/>
        <v>30865930g</v>
      </c>
      <c r="J423" s="193" t="str">
        <f t="shared" si="33"/>
        <v>30865930026 03</v>
      </c>
      <c r="K423" s="5"/>
      <c r="L423" s="193" t="str">
        <f t="shared" si="34"/>
        <v>30865930026 03B</v>
      </c>
      <c r="M423" s="5" t="str">
        <f t="shared" si="35"/>
        <v>Slovenský zväz malého futbalugBrozvoj športov, ktoré nie sú uznanými podľa zákona č. 440/2015 Z. z.</v>
      </c>
      <c r="N423" s="3" t="str">
        <f t="shared" si="36"/>
        <v>30865930gB</v>
      </c>
    </row>
    <row r="424" spans="1:14" x14ac:dyDescent="0.2">
      <c r="A424" s="229" t="s">
        <v>1002</v>
      </c>
      <c r="B424" s="233" t="str">
        <f>VLOOKUP(A424,Adr!A:B,2,FALSE)</f>
        <v>Slovenský zväz moderného päťboja</v>
      </c>
      <c r="C424" s="212" t="s">
        <v>843</v>
      </c>
      <c r="D424" s="214">
        <v>138709</v>
      </c>
      <c r="E424" s="199">
        <v>0</v>
      </c>
      <c r="F424" s="209" t="s">
        <v>200</v>
      </c>
      <c r="G424" s="245" t="s">
        <v>6</v>
      </c>
      <c r="H424" s="195" t="s">
        <v>729</v>
      </c>
      <c r="I424" s="219" t="str">
        <f t="shared" si="32"/>
        <v>30788714a</v>
      </c>
      <c r="J424" s="193" t="str">
        <f t="shared" si="33"/>
        <v>30788714026 02</v>
      </c>
      <c r="K424" s="5" t="s">
        <v>124</v>
      </c>
      <c r="L424" s="193" t="str">
        <f t="shared" si="34"/>
        <v>30788714026 02B</v>
      </c>
      <c r="M424" s="5" t="str">
        <f t="shared" si="35"/>
        <v>Slovenský zväz moderného päťbojaaBmoderný päťboj - bežné transfery</v>
      </c>
      <c r="N424" s="3" t="str">
        <f t="shared" si="36"/>
        <v>30788714aB</v>
      </c>
    </row>
    <row r="425" spans="1:14" x14ac:dyDescent="0.2">
      <c r="A425" s="205" t="s">
        <v>125</v>
      </c>
      <c r="B425" s="233" t="str">
        <f>VLOOKUP(A425,Adr!A:B,2,FALSE)</f>
        <v>Slovenský zväz orientačných športov</v>
      </c>
      <c r="C425" s="223" t="s">
        <v>844</v>
      </c>
      <c r="D425" s="213">
        <v>67999</v>
      </c>
      <c r="E425" s="199">
        <v>0</v>
      </c>
      <c r="F425" s="192" t="s">
        <v>200</v>
      </c>
      <c r="G425" s="245" t="s">
        <v>6</v>
      </c>
      <c r="H425" s="195" t="s">
        <v>729</v>
      </c>
      <c r="I425" s="219" t="str">
        <f t="shared" si="32"/>
        <v>30806518a</v>
      </c>
      <c r="J425" s="193" t="str">
        <f t="shared" si="33"/>
        <v>30806518026 02</v>
      </c>
      <c r="K425" s="5" t="s">
        <v>30</v>
      </c>
      <c r="L425" s="193" t="str">
        <f t="shared" si="34"/>
        <v>30806518026 02B</v>
      </c>
      <c r="M425" s="5" t="str">
        <f t="shared" si="35"/>
        <v>Slovenský zväz orientačných športovaBorientačné športy - bežné transfery</v>
      </c>
      <c r="N425" s="3" t="str">
        <f t="shared" si="36"/>
        <v>30806518aB</v>
      </c>
    </row>
    <row r="426" spans="1:14" x14ac:dyDescent="0.2">
      <c r="A426" s="229" t="s">
        <v>127</v>
      </c>
      <c r="B426" s="233" t="str">
        <f>VLOOKUP(A426,Adr!A:B,2,FALSE)</f>
        <v>Slovenský zväz pozemného hokeja</v>
      </c>
      <c r="C426" s="212" t="s">
        <v>845</v>
      </c>
      <c r="D426" s="214">
        <v>190967</v>
      </c>
      <c r="E426" s="269">
        <v>0</v>
      </c>
      <c r="F426" s="209" t="s">
        <v>200</v>
      </c>
      <c r="G426" s="195" t="s">
        <v>6</v>
      </c>
      <c r="H426" s="195" t="s">
        <v>729</v>
      </c>
      <c r="I426" s="219" t="str">
        <f t="shared" si="32"/>
        <v>31751075a</v>
      </c>
      <c r="J426" s="193" t="str">
        <f t="shared" si="33"/>
        <v>31751075026 02</v>
      </c>
      <c r="K426" s="5" t="s">
        <v>129</v>
      </c>
      <c r="L426" s="193" t="str">
        <f t="shared" si="34"/>
        <v>31751075026 02B</v>
      </c>
      <c r="M426" s="5" t="str">
        <f t="shared" si="35"/>
        <v>Slovenský zväz pozemného hokejaaBpozemný hokej - bežné transfery</v>
      </c>
      <c r="N426" s="3" t="str">
        <f t="shared" si="36"/>
        <v>31751075aB</v>
      </c>
    </row>
    <row r="427" spans="1:14" x14ac:dyDescent="0.2">
      <c r="A427" s="229" t="s">
        <v>692</v>
      </c>
      <c r="B427" s="233" t="str">
        <f>VLOOKUP(A427,Adr!A:B,2,FALSE)</f>
        <v>Slovenský zväz psích záprahov</v>
      </c>
      <c r="C427" s="223" t="s">
        <v>846</v>
      </c>
      <c r="D427" s="213">
        <v>48880</v>
      </c>
      <c r="E427" s="199">
        <v>0</v>
      </c>
      <c r="F427" s="192" t="s">
        <v>200</v>
      </c>
      <c r="G427" s="245" t="s">
        <v>6</v>
      </c>
      <c r="H427" s="195" t="s">
        <v>729</v>
      </c>
      <c r="I427" s="219" t="str">
        <f t="shared" si="32"/>
        <v>37818058a</v>
      </c>
      <c r="J427" s="193" t="str">
        <f t="shared" si="33"/>
        <v>37818058026 02</v>
      </c>
      <c r="K427" s="5" t="s">
        <v>130</v>
      </c>
      <c r="L427" s="193" t="str">
        <f t="shared" si="34"/>
        <v>37818058026 02B</v>
      </c>
      <c r="M427" s="5" t="str">
        <f t="shared" si="35"/>
        <v>Slovenský zväz psích záprahovaBpsie záprahy - bežné transfery</v>
      </c>
      <c r="N427" s="3" t="str">
        <f t="shared" si="36"/>
        <v>37818058aB</v>
      </c>
    </row>
    <row r="428" spans="1:14" x14ac:dyDescent="0.2">
      <c r="A428" s="192" t="s">
        <v>692</v>
      </c>
      <c r="B428" s="233" t="str">
        <f>VLOOKUP(A428,Adr!A:B,2,FALSE)</f>
        <v>Slovenský zväz psích záprahov</v>
      </c>
      <c r="C428" s="223" t="s">
        <v>1784</v>
      </c>
      <c r="D428" s="213">
        <v>15000</v>
      </c>
      <c r="E428" s="199">
        <v>0</v>
      </c>
      <c r="F428" s="192" t="s">
        <v>203</v>
      </c>
      <c r="G428" s="195" t="s">
        <v>10</v>
      </c>
      <c r="H428" s="195" t="s">
        <v>729</v>
      </c>
      <c r="I428" s="219" t="str">
        <f t="shared" si="32"/>
        <v>37818058d</v>
      </c>
      <c r="J428" s="193" t="str">
        <f t="shared" si="33"/>
        <v>37818058026 03</v>
      </c>
      <c r="K428" s="5"/>
      <c r="L428" s="193" t="str">
        <f t="shared" si="34"/>
        <v>37818058026 03B</v>
      </c>
      <c r="M428" s="5" t="str">
        <f t="shared" si="35"/>
        <v>Slovenský zväz psích záprahovdBBánoci Jaroslav</v>
      </c>
      <c r="N428" s="3" t="str">
        <f t="shared" si="36"/>
        <v>37818058dB</v>
      </c>
    </row>
    <row r="429" spans="1:14" x14ac:dyDescent="0.2">
      <c r="A429" s="192" t="s">
        <v>692</v>
      </c>
      <c r="B429" s="233" t="str">
        <f>VLOOKUP(A429,Adr!A:B,2,FALSE)</f>
        <v>Slovenský zväz psích záprahov</v>
      </c>
      <c r="C429" s="223" t="s">
        <v>1785</v>
      </c>
      <c r="D429" s="213">
        <v>15000</v>
      </c>
      <c r="E429" s="199">
        <v>0</v>
      </c>
      <c r="F429" s="192" t="s">
        <v>203</v>
      </c>
      <c r="G429" s="195" t="s">
        <v>10</v>
      </c>
      <c r="H429" s="195" t="s">
        <v>729</v>
      </c>
      <c r="I429" s="219" t="str">
        <f t="shared" si="32"/>
        <v>37818058d</v>
      </c>
      <c r="J429" s="193" t="str">
        <f t="shared" si="33"/>
        <v>37818058026 03</v>
      </c>
      <c r="K429" s="5"/>
      <c r="L429" s="193" t="str">
        <f t="shared" si="34"/>
        <v>37818058026 03B</v>
      </c>
      <c r="M429" s="5" t="str">
        <f t="shared" si="35"/>
        <v>Slovenský zväz psích záprahovdBDrábik Andrej</v>
      </c>
      <c r="N429" s="3" t="str">
        <f t="shared" si="36"/>
        <v>37818058dB</v>
      </c>
    </row>
    <row r="430" spans="1:14" x14ac:dyDescent="0.2">
      <c r="A430" s="229" t="s">
        <v>692</v>
      </c>
      <c r="B430" s="233" t="str">
        <f>VLOOKUP(A430,Adr!A:B,2,FALSE)</f>
        <v>Slovenský zväz psích záprahov</v>
      </c>
      <c r="C430" s="212" t="s">
        <v>1786</v>
      </c>
      <c r="D430" s="213">
        <v>5000</v>
      </c>
      <c r="E430" s="199">
        <v>0</v>
      </c>
      <c r="F430" s="192" t="s">
        <v>203</v>
      </c>
      <c r="G430" s="245" t="s">
        <v>10</v>
      </c>
      <c r="H430" s="195" t="s">
        <v>729</v>
      </c>
      <c r="I430" s="219" t="str">
        <f t="shared" si="32"/>
        <v>37818058d</v>
      </c>
      <c r="J430" s="193" t="str">
        <f t="shared" si="33"/>
        <v>37818058026 03</v>
      </c>
      <c r="K430" s="5"/>
      <c r="L430" s="193" t="str">
        <f t="shared" si="34"/>
        <v>37818058026 03B</v>
      </c>
      <c r="M430" s="5" t="str">
        <f t="shared" si="35"/>
        <v>Slovenský zväz psích záprahovdBDučák Marcel</v>
      </c>
      <c r="N430" s="3" t="str">
        <f t="shared" si="36"/>
        <v>37818058dB</v>
      </c>
    </row>
    <row r="431" spans="1:14" x14ac:dyDescent="0.2">
      <c r="A431" s="192" t="s">
        <v>692</v>
      </c>
      <c r="B431" s="233" t="str">
        <f>VLOOKUP(A431,Adr!A:B,2,FALSE)</f>
        <v>Slovenský zväz psích záprahov</v>
      </c>
      <c r="C431" s="223" t="s">
        <v>1787</v>
      </c>
      <c r="D431" s="213">
        <v>5000</v>
      </c>
      <c r="E431" s="199">
        <v>0</v>
      </c>
      <c r="F431" s="192" t="s">
        <v>203</v>
      </c>
      <c r="G431" s="198" t="s">
        <v>10</v>
      </c>
      <c r="H431" s="195" t="s">
        <v>729</v>
      </c>
      <c r="I431" s="219" t="str">
        <f t="shared" si="32"/>
        <v>37818058d</v>
      </c>
      <c r="J431" s="193" t="str">
        <f t="shared" si="33"/>
        <v>37818058026 03</v>
      </c>
      <c r="K431" s="5"/>
      <c r="L431" s="193" t="str">
        <f t="shared" si="34"/>
        <v>37818058026 03B</v>
      </c>
      <c r="M431" s="5" t="str">
        <f t="shared" si="35"/>
        <v>Slovenský zväz psích záprahovdBKotuliaková Mariana</v>
      </c>
      <c r="N431" s="3" t="str">
        <f t="shared" si="36"/>
        <v>37818058dB</v>
      </c>
    </row>
    <row r="432" spans="1:14" x14ac:dyDescent="0.2">
      <c r="A432" s="209" t="s">
        <v>692</v>
      </c>
      <c r="B432" s="233" t="str">
        <f>VLOOKUP(A432,Adr!A:B,2,FALSE)</f>
        <v>Slovenský zväz psích záprahov</v>
      </c>
      <c r="C432" s="212" t="s">
        <v>1788</v>
      </c>
      <c r="D432" s="214">
        <v>5000</v>
      </c>
      <c r="E432" s="269">
        <v>0</v>
      </c>
      <c r="F432" s="192" t="s">
        <v>203</v>
      </c>
      <c r="G432" s="198" t="s">
        <v>10</v>
      </c>
      <c r="H432" s="195" t="s">
        <v>729</v>
      </c>
      <c r="I432" s="219" t="str">
        <f t="shared" si="32"/>
        <v>37818058d</v>
      </c>
      <c r="J432" s="193" t="str">
        <f t="shared" si="33"/>
        <v>37818058026 03</v>
      </c>
      <c r="K432" s="5"/>
      <c r="L432" s="193" t="str">
        <f t="shared" si="34"/>
        <v>37818058026 03B</v>
      </c>
      <c r="M432" s="193" t="str">
        <f t="shared" si="35"/>
        <v>Slovenský zväz psích záprahovdBPelikánová Lucia</v>
      </c>
      <c r="N432" s="3" t="str">
        <f t="shared" si="36"/>
        <v>37818058dB</v>
      </c>
    </row>
    <row r="433" spans="1:14" x14ac:dyDescent="0.2">
      <c r="A433" s="229" t="s">
        <v>692</v>
      </c>
      <c r="B433" s="233" t="str">
        <f>VLOOKUP(A433,Adr!A:B,2,FALSE)</f>
        <v>Slovenský zväz psích záprahov</v>
      </c>
      <c r="C433" s="223" t="s">
        <v>1789</v>
      </c>
      <c r="D433" s="214">
        <v>5000</v>
      </c>
      <c r="E433" s="199">
        <v>0</v>
      </c>
      <c r="F433" s="192" t="s">
        <v>203</v>
      </c>
      <c r="G433" s="245" t="s">
        <v>10</v>
      </c>
      <c r="H433" s="195" t="s">
        <v>729</v>
      </c>
      <c r="I433" s="219" t="str">
        <f t="shared" si="32"/>
        <v>37818058d</v>
      </c>
      <c r="J433" s="193" t="str">
        <f t="shared" si="33"/>
        <v>37818058026 03</v>
      </c>
      <c r="K433" s="5"/>
      <c r="L433" s="193" t="str">
        <f t="shared" si="34"/>
        <v>37818058026 03B</v>
      </c>
      <c r="M433" s="5" t="str">
        <f t="shared" si="35"/>
        <v>Slovenský zväz psích záprahovdBReguli Jakub</v>
      </c>
      <c r="N433" s="3" t="str">
        <f t="shared" si="36"/>
        <v>37818058dB</v>
      </c>
    </row>
    <row r="434" spans="1:14" x14ac:dyDescent="0.2">
      <c r="A434" s="229" t="s">
        <v>692</v>
      </c>
      <c r="B434" s="233" t="str">
        <f>VLOOKUP(A434,Adr!A:B,2,FALSE)</f>
        <v>Slovenský zväz psích záprahov</v>
      </c>
      <c r="C434" s="212" t="s">
        <v>1790</v>
      </c>
      <c r="D434" s="214">
        <v>5000</v>
      </c>
      <c r="E434" s="199">
        <v>0</v>
      </c>
      <c r="F434" s="192" t="s">
        <v>203</v>
      </c>
      <c r="G434" s="245" t="s">
        <v>10</v>
      </c>
      <c r="H434" s="195" t="s">
        <v>729</v>
      </c>
      <c r="I434" s="219" t="str">
        <f t="shared" si="32"/>
        <v>37818058d</v>
      </c>
      <c r="J434" s="193" t="str">
        <f t="shared" si="33"/>
        <v>37818058026 03</v>
      </c>
      <c r="K434" s="5"/>
      <c r="L434" s="193" t="str">
        <f t="shared" si="34"/>
        <v>37818058026 03B</v>
      </c>
      <c r="M434" s="5" t="str">
        <f t="shared" si="35"/>
        <v>Slovenský zväz psích záprahovdBSedilek Branislav</v>
      </c>
      <c r="N434" s="3" t="str">
        <f t="shared" si="36"/>
        <v>37818058dB</v>
      </c>
    </row>
    <row r="435" spans="1:14" x14ac:dyDescent="0.2">
      <c r="A435" s="192" t="s">
        <v>1760</v>
      </c>
      <c r="B435" s="233" t="str">
        <f>VLOOKUP(A435,Adr!A:B,2,FALSE)</f>
        <v>Slovenský zväz rádioamatérov</v>
      </c>
      <c r="C435" s="223" t="s">
        <v>1793</v>
      </c>
      <c r="D435" s="214">
        <v>29909</v>
      </c>
      <c r="E435" s="269">
        <v>0</v>
      </c>
      <c r="F435" s="192" t="s">
        <v>205</v>
      </c>
      <c r="G435" s="198" t="s">
        <v>10</v>
      </c>
      <c r="H435" s="195" t="s">
        <v>729</v>
      </c>
      <c r="I435" s="219" t="str">
        <f t="shared" si="32"/>
        <v>00896896f</v>
      </c>
      <c r="J435" s="193" t="str">
        <f t="shared" si="33"/>
        <v>00896896026 03</v>
      </c>
      <c r="K435" s="5"/>
      <c r="L435" s="193" t="str">
        <f t="shared" si="34"/>
        <v>00896896026 03B</v>
      </c>
      <c r="M435" s="5" t="str">
        <f t="shared" si="35"/>
        <v>Slovenský zväz rádioamatérovfBPlnenie úloh verejného záujmu v športe - rozvoj športu</v>
      </c>
      <c r="N435" s="3" t="str">
        <f t="shared" si="36"/>
        <v>00896896fB</v>
      </c>
    </row>
    <row r="436" spans="1:14" x14ac:dyDescent="0.2">
      <c r="A436" s="192" t="s">
        <v>131</v>
      </c>
      <c r="B436" s="233" t="str">
        <f>VLOOKUP(A436,Adr!A:B,2,FALSE)</f>
        <v>Slovenský zväz rybolovnej techniky</v>
      </c>
      <c r="C436" s="212" t="s">
        <v>847</v>
      </c>
      <c r="D436" s="214">
        <v>75769</v>
      </c>
      <c r="E436" s="199">
        <v>0</v>
      </c>
      <c r="F436" s="192" t="s">
        <v>200</v>
      </c>
      <c r="G436" s="198" t="s">
        <v>6</v>
      </c>
      <c r="H436" s="195" t="s">
        <v>729</v>
      </c>
      <c r="I436" s="219" t="str">
        <f t="shared" si="32"/>
        <v>31871526a</v>
      </c>
      <c r="J436" s="193" t="str">
        <f t="shared" si="33"/>
        <v>31871526026 02</v>
      </c>
      <c r="K436" s="5" t="s">
        <v>133</v>
      </c>
      <c r="L436" s="193" t="str">
        <f t="shared" si="34"/>
        <v>31871526026 02B</v>
      </c>
      <c r="M436" s="5" t="str">
        <f t="shared" si="35"/>
        <v>Slovenský zväz rybolovnej technikyaBrybolovná technika - bežné transfery</v>
      </c>
      <c r="N436" s="3" t="str">
        <f t="shared" si="36"/>
        <v>31871526aB</v>
      </c>
    </row>
    <row r="437" spans="1:14" x14ac:dyDescent="0.2">
      <c r="A437" s="229" t="s">
        <v>134</v>
      </c>
      <c r="B437" s="233" t="str">
        <f>VLOOKUP(A437,Adr!A:B,2,FALSE)</f>
        <v>Slovenský zväz sánkarov</v>
      </c>
      <c r="C437" s="212" t="s">
        <v>848</v>
      </c>
      <c r="D437" s="214">
        <v>165015</v>
      </c>
      <c r="E437" s="199">
        <v>0</v>
      </c>
      <c r="F437" s="192" t="s">
        <v>200</v>
      </c>
      <c r="G437" s="245" t="s">
        <v>6</v>
      </c>
      <c r="H437" s="195" t="s">
        <v>729</v>
      </c>
      <c r="I437" s="219" t="str">
        <f t="shared" si="32"/>
        <v>31989373a</v>
      </c>
      <c r="J437" s="193" t="str">
        <f t="shared" si="33"/>
        <v>31989373026 02</v>
      </c>
      <c r="K437" s="5" t="s">
        <v>181</v>
      </c>
      <c r="L437" s="193" t="str">
        <f t="shared" si="34"/>
        <v>31989373026 02B</v>
      </c>
      <c r="M437" s="5" t="str">
        <f t="shared" si="35"/>
        <v>Slovenský zväz sánkarovaBsánkovanie - bežné transfery</v>
      </c>
      <c r="N437" s="3" t="str">
        <f t="shared" si="36"/>
        <v>31989373aB</v>
      </c>
    </row>
    <row r="438" spans="1:14" x14ac:dyDescent="0.2">
      <c r="A438" s="229" t="s">
        <v>134</v>
      </c>
      <c r="B438" s="233" t="str">
        <f>VLOOKUP(A438,Adr!A:B,2,FALSE)</f>
        <v>Slovenský zväz sánkarov</v>
      </c>
      <c r="C438" s="212" t="s">
        <v>1725</v>
      </c>
      <c r="D438" s="214">
        <v>20000</v>
      </c>
      <c r="E438" s="269">
        <v>0</v>
      </c>
      <c r="F438" s="209" t="s">
        <v>203</v>
      </c>
      <c r="G438" s="195" t="s">
        <v>10</v>
      </c>
      <c r="H438" s="195" t="s">
        <v>729</v>
      </c>
      <c r="I438" s="219" t="str">
        <f t="shared" si="32"/>
        <v>31989373d</v>
      </c>
      <c r="J438" s="193" t="str">
        <f t="shared" si="33"/>
        <v>31989373026 03</v>
      </c>
      <c r="K438" s="5"/>
      <c r="L438" s="193" t="str">
        <f t="shared" si="34"/>
        <v>31989373026 03B</v>
      </c>
      <c r="M438" s="5" t="str">
        <f t="shared" si="35"/>
        <v>Slovenský zväz sánkarovdBštafeta - sánkovanie</v>
      </c>
      <c r="N438" s="3" t="str">
        <f t="shared" si="36"/>
        <v>31989373dB</v>
      </c>
    </row>
    <row r="439" spans="1:14" x14ac:dyDescent="0.2">
      <c r="A439" s="192" t="s">
        <v>1189</v>
      </c>
      <c r="B439" s="233" t="str">
        <f>VLOOKUP(A439,Adr!A:B,2,FALSE)</f>
        <v>Slovenský zväz športového ju-jitsu</v>
      </c>
      <c r="C439" s="212" t="s">
        <v>1197</v>
      </c>
      <c r="D439" s="214">
        <v>31951</v>
      </c>
      <c r="E439" s="199">
        <v>0</v>
      </c>
      <c r="F439" s="192" t="s">
        <v>200</v>
      </c>
      <c r="G439" s="245" t="s">
        <v>6</v>
      </c>
      <c r="H439" s="195" t="s">
        <v>729</v>
      </c>
      <c r="I439" s="219" t="str">
        <f t="shared" si="32"/>
        <v>42219922a</v>
      </c>
      <c r="J439" s="193" t="str">
        <f t="shared" si="33"/>
        <v>42219922026 02</v>
      </c>
      <c r="K439" s="5" t="s">
        <v>163</v>
      </c>
      <c r="L439" s="193" t="str">
        <f t="shared" si="34"/>
        <v>42219922026 02B</v>
      </c>
      <c r="M439" s="5" t="str">
        <f t="shared" si="35"/>
        <v>Slovenský zväz športového ju-jitsuaBju-jitsu - bežné transfery</v>
      </c>
      <c r="N439" s="3" t="str">
        <f t="shared" si="36"/>
        <v>42219922aB</v>
      </c>
    </row>
    <row r="440" spans="1:14" x14ac:dyDescent="0.2">
      <c r="A440" s="192" t="s">
        <v>1189</v>
      </c>
      <c r="B440" s="233" t="str">
        <f>VLOOKUP(A440,Adr!A:B,2,FALSE)</f>
        <v>Slovenský zväz športového ju-jitsu</v>
      </c>
      <c r="C440" s="223" t="s">
        <v>1846</v>
      </c>
      <c r="D440" s="213">
        <v>404</v>
      </c>
      <c r="E440" s="199">
        <v>0</v>
      </c>
      <c r="F440" s="192" t="s">
        <v>205</v>
      </c>
      <c r="G440" s="195" t="s">
        <v>10</v>
      </c>
      <c r="H440" s="195" t="s">
        <v>729</v>
      </c>
      <c r="I440" s="219" t="str">
        <f t="shared" si="32"/>
        <v>42219922f</v>
      </c>
      <c r="J440" s="193" t="str">
        <f t="shared" si="33"/>
        <v>42219922026 03</v>
      </c>
      <c r="K440" s="5"/>
      <c r="L440" s="193" t="str">
        <f t="shared" si="34"/>
        <v>42219922026 03B</v>
      </c>
      <c r="M440" s="5" t="str">
        <f t="shared" si="35"/>
        <v>Slovenský zväz športového ju-jitsufBodmena trénerovi Miroslav Ševčík</v>
      </c>
      <c r="N440" s="3" t="str">
        <f t="shared" si="36"/>
        <v>42219922fB</v>
      </c>
    </row>
    <row r="441" spans="1:14" x14ac:dyDescent="0.2">
      <c r="A441" s="229" t="s">
        <v>930</v>
      </c>
      <c r="B441" s="233" t="str">
        <f>VLOOKUP(A441,Adr!A:B,2,FALSE)</f>
        <v>Slovenský zväz športového rybolovu</v>
      </c>
      <c r="C441" s="212" t="s">
        <v>945</v>
      </c>
      <c r="D441" s="214">
        <v>63247</v>
      </c>
      <c r="E441" s="199">
        <v>0</v>
      </c>
      <c r="F441" s="192" t="s">
        <v>200</v>
      </c>
      <c r="G441" s="198" t="s">
        <v>6</v>
      </c>
      <c r="H441" s="195" t="s">
        <v>729</v>
      </c>
      <c r="I441" s="219" t="str">
        <f t="shared" si="32"/>
        <v>51118831a</v>
      </c>
      <c r="J441" s="193" t="str">
        <f t="shared" si="33"/>
        <v>51118831026 02</v>
      </c>
      <c r="K441" s="5" t="s">
        <v>191</v>
      </c>
      <c r="L441" s="193" t="str">
        <f t="shared" si="34"/>
        <v>51118831026 02B</v>
      </c>
      <c r="M441" s="5" t="str">
        <f t="shared" si="35"/>
        <v>Slovenský zväz športového rybolovuaBšportové rybárstvo - bežné transfery</v>
      </c>
      <c r="N441" s="3" t="str">
        <f t="shared" si="36"/>
        <v>51118831aB</v>
      </c>
    </row>
    <row r="442" spans="1:14" x14ac:dyDescent="0.2">
      <c r="A442" s="229" t="s">
        <v>1450</v>
      </c>
      <c r="B442" s="233" t="str">
        <f>VLOOKUP(A442,Adr!A:B,2,FALSE)</f>
        <v>Slovenský zväz Taekwon-Do ITF</v>
      </c>
      <c r="C442" s="212" t="s">
        <v>859</v>
      </c>
      <c r="D442" s="214">
        <v>61600</v>
      </c>
      <c r="E442" s="199">
        <v>0</v>
      </c>
      <c r="F442" s="192" t="s">
        <v>206</v>
      </c>
      <c r="G442" s="198" t="s">
        <v>10</v>
      </c>
      <c r="H442" s="195" t="s">
        <v>729</v>
      </c>
      <c r="I442" s="219" t="str">
        <f t="shared" si="32"/>
        <v>37938941g</v>
      </c>
      <c r="J442" s="193" t="str">
        <f t="shared" si="33"/>
        <v>37938941026 03</v>
      </c>
      <c r="K442" s="5"/>
      <c r="L442" s="193" t="str">
        <f t="shared" si="34"/>
        <v>37938941026 03B</v>
      </c>
      <c r="M442" s="5" t="str">
        <f t="shared" si="35"/>
        <v>Slovenský zväz Taekwon-Do ITFgBrozvoj športov, ktoré nie sú uznanými podľa zákona č. 440/2015 Z. z.</v>
      </c>
      <c r="N442" s="3" t="str">
        <f t="shared" si="36"/>
        <v>37938941gB</v>
      </c>
    </row>
    <row r="443" spans="1:14" x14ac:dyDescent="0.2">
      <c r="A443" s="229" t="s">
        <v>136</v>
      </c>
      <c r="B443" s="233" t="str">
        <f>VLOOKUP(A443,Adr!A:B,2,FALSE)</f>
        <v>Slovenský zväz tanečných športov</v>
      </c>
      <c r="C443" s="212" t="s">
        <v>849</v>
      </c>
      <c r="D443" s="214">
        <v>467756</v>
      </c>
      <c r="E443" s="199">
        <v>0</v>
      </c>
      <c r="F443" s="192" t="s">
        <v>200</v>
      </c>
      <c r="G443" s="198" t="s">
        <v>6</v>
      </c>
      <c r="H443" s="195" t="s">
        <v>729</v>
      </c>
      <c r="I443" s="219" t="str">
        <f t="shared" si="32"/>
        <v>00684767a</v>
      </c>
      <c r="J443" s="193" t="str">
        <f t="shared" si="33"/>
        <v>00684767026 02</v>
      </c>
      <c r="K443" s="5" t="s">
        <v>101</v>
      </c>
      <c r="L443" s="193" t="str">
        <f t="shared" si="34"/>
        <v>00684767026 02B</v>
      </c>
      <c r="M443" s="5" t="str">
        <f t="shared" si="35"/>
        <v>Slovenský zväz tanečných športovaBtanečný šport - bežné transfery</v>
      </c>
      <c r="N443" s="3" t="str">
        <f t="shared" si="36"/>
        <v>00684767aB</v>
      </c>
    </row>
    <row r="444" spans="1:14" x14ac:dyDescent="0.2">
      <c r="A444" s="229" t="s">
        <v>136</v>
      </c>
      <c r="B444" s="233" t="str">
        <f>VLOOKUP(A444,Adr!A:B,2,FALSE)</f>
        <v>Slovenský zväz tanečných športov</v>
      </c>
      <c r="C444" s="195" t="s">
        <v>1198</v>
      </c>
      <c r="D444" s="198">
        <v>35000</v>
      </c>
      <c r="E444" s="269">
        <v>0</v>
      </c>
      <c r="F444" s="192" t="s">
        <v>200</v>
      </c>
      <c r="G444" s="198" t="s">
        <v>6</v>
      </c>
      <c r="H444" s="195" t="s">
        <v>730</v>
      </c>
      <c r="I444" s="219" t="str">
        <f t="shared" si="32"/>
        <v>00684767a</v>
      </c>
      <c r="J444" s="193" t="str">
        <f t="shared" si="33"/>
        <v>00684767026 02</v>
      </c>
      <c r="K444" s="5" t="s">
        <v>101</v>
      </c>
      <c r="L444" s="193" t="str">
        <f t="shared" si="34"/>
        <v>00684767026 02K</v>
      </c>
      <c r="M444" s="5" t="str">
        <f t="shared" si="35"/>
        <v>Slovenský zväz tanečných športovaKtanečný šport - kapitálové transfery</v>
      </c>
      <c r="N444" s="3" t="str">
        <f t="shared" si="36"/>
        <v>00684767aK</v>
      </c>
    </row>
    <row r="445" spans="1:14" x14ac:dyDescent="0.2">
      <c r="A445" s="229" t="s">
        <v>136</v>
      </c>
      <c r="B445" s="233" t="str">
        <f>VLOOKUP(A445,Adr!A:B,2,FALSE)</f>
        <v>Slovenský zväz tanečných športov</v>
      </c>
      <c r="C445" s="223" t="s">
        <v>1726</v>
      </c>
      <c r="D445" s="213">
        <v>15000</v>
      </c>
      <c r="E445" s="199">
        <v>0</v>
      </c>
      <c r="F445" s="192" t="s">
        <v>203</v>
      </c>
      <c r="G445" s="245" t="s">
        <v>10</v>
      </c>
      <c r="H445" s="195" t="s">
        <v>729</v>
      </c>
      <c r="I445" s="219" t="str">
        <f t="shared" si="32"/>
        <v>00684767d</v>
      </c>
      <c r="J445" s="193" t="str">
        <f t="shared" si="33"/>
        <v>00684767026 03</v>
      </c>
      <c r="K445" s="5"/>
      <c r="L445" s="193" t="str">
        <f t="shared" si="34"/>
        <v>00684767026 03B</v>
      </c>
      <c r="M445" s="5" t="str">
        <f t="shared" si="35"/>
        <v>Slovenský zväz tanečných športovdBPirhala "Twister" Oliver</v>
      </c>
      <c r="N445" s="3" t="str">
        <f t="shared" si="36"/>
        <v>00684767dB</v>
      </c>
    </row>
    <row r="446" spans="1:14" x14ac:dyDescent="0.2">
      <c r="A446" s="229" t="s">
        <v>1458</v>
      </c>
      <c r="B446" s="233" t="str">
        <f>VLOOKUP(A446,Adr!A:B,2,FALSE)</f>
        <v>Slovenský zväz telesne postihnutých športovcov</v>
      </c>
      <c r="C446" s="195" t="s">
        <v>1727</v>
      </c>
      <c r="D446" s="198">
        <v>50000</v>
      </c>
      <c r="E446" s="199">
        <v>0</v>
      </c>
      <c r="F446" s="192" t="s">
        <v>203</v>
      </c>
      <c r="G446" s="245" t="s">
        <v>10</v>
      </c>
      <c r="H446" s="195" t="s">
        <v>729</v>
      </c>
      <c r="I446" s="219" t="str">
        <f t="shared" si="32"/>
        <v>22665234d</v>
      </c>
      <c r="J446" s="193" t="str">
        <f t="shared" si="33"/>
        <v>22665234026 03</v>
      </c>
      <c r="K446" s="5"/>
      <c r="L446" s="193" t="str">
        <f t="shared" si="34"/>
        <v>22665234026 03B</v>
      </c>
      <c r="M446" s="5" t="str">
        <f t="shared" si="35"/>
        <v>Slovenský zväz telesne postihnutých športovcovdBAndrejčík Samuel</v>
      </c>
      <c r="N446" s="3" t="str">
        <f t="shared" si="36"/>
        <v>22665234dB</v>
      </c>
    </row>
    <row r="447" spans="1:14" x14ac:dyDescent="0.2">
      <c r="A447" s="229" t="s">
        <v>1458</v>
      </c>
      <c r="B447" s="233" t="str">
        <f>VLOOKUP(A447,Adr!A:B,2,FALSE)</f>
        <v>Slovenský zväz telesne postihnutých športovcov</v>
      </c>
      <c r="C447" s="212" t="s">
        <v>1728</v>
      </c>
      <c r="D447" s="213">
        <v>40000</v>
      </c>
      <c r="E447" s="199">
        <v>0</v>
      </c>
      <c r="F447" s="192" t="s">
        <v>203</v>
      </c>
      <c r="G447" s="245" t="s">
        <v>10</v>
      </c>
      <c r="H447" s="195" t="s">
        <v>729</v>
      </c>
      <c r="I447" s="219" t="str">
        <f t="shared" si="32"/>
        <v>22665234d</v>
      </c>
      <c r="J447" s="193" t="str">
        <f t="shared" si="33"/>
        <v>22665234026 03</v>
      </c>
      <c r="K447" s="5"/>
      <c r="L447" s="193" t="str">
        <f t="shared" si="34"/>
        <v>22665234026 03B</v>
      </c>
      <c r="M447" s="5" t="str">
        <f t="shared" si="35"/>
        <v>Slovenský zväz telesne postihnutých športovcovdBBalcová Michaela</v>
      </c>
      <c r="N447" s="3" t="str">
        <f t="shared" si="36"/>
        <v>22665234dB</v>
      </c>
    </row>
    <row r="448" spans="1:14" x14ac:dyDescent="0.2">
      <c r="A448" s="229" t="s">
        <v>1458</v>
      </c>
      <c r="B448" s="233" t="str">
        <f>VLOOKUP(A448,Adr!A:B,2,FALSE)</f>
        <v>Slovenský zväz telesne postihnutých športovcov</v>
      </c>
      <c r="C448" s="223" t="s">
        <v>1729</v>
      </c>
      <c r="D448" s="213">
        <v>15000</v>
      </c>
      <c r="E448" s="199">
        <v>0</v>
      </c>
      <c r="F448" s="192" t="s">
        <v>203</v>
      </c>
      <c r="G448" s="245" t="s">
        <v>10</v>
      </c>
      <c r="H448" s="195" t="s">
        <v>729</v>
      </c>
      <c r="I448" s="219" t="str">
        <f t="shared" si="32"/>
        <v>22665234d</v>
      </c>
      <c r="J448" s="193" t="str">
        <f t="shared" si="33"/>
        <v>22665234026 03</v>
      </c>
      <c r="K448" s="5"/>
      <c r="L448" s="193" t="str">
        <f t="shared" si="34"/>
        <v>22665234026 03B</v>
      </c>
      <c r="M448" s="5" t="str">
        <f t="shared" si="35"/>
        <v>Slovenský zväz telesne postihnutých športovcovdBdružstvo - boccia (BC1-2)</v>
      </c>
      <c r="N448" s="3" t="str">
        <f t="shared" si="36"/>
        <v>22665234dB</v>
      </c>
    </row>
    <row r="449" spans="1:14" x14ac:dyDescent="0.2">
      <c r="A449" s="192" t="s">
        <v>1458</v>
      </c>
      <c r="B449" s="233" t="str">
        <f>VLOOKUP(A449,Adr!A:B,2,FALSE)</f>
        <v>Slovenský zväz telesne postihnutých športovcov</v>
      </c>
      <c r="C449" s="223" t="s">
        <v>1730</v>
      </c>
      <c r="D449" s="213">
        <v>50000</v>
      </c>
      <c r="E449" s="199">
        <v>0</v>
      </c>
      <c r="F449" s="192" t="s">
        <v>203</v>
      </c>
      <c r="G449" s="198" t="s">
        <v>10</v>
      </c>
      <c r="H449" s="195" t="s">
        <v>729</v>
      </c>
      <c r="I449" s="219" t="str">
        <f t="shared" si="32"/>
        <v>22665234d</v>
      </c>
      <c r="J449" s="193" t="str">
        <f t="shared" si="33"/>
        <v>22665234026 03</v>
      </c>
      <c r="K449" s="5"/>
      <c r="L449" s="193" t="str">
        <f t="shared" si="34"/>
        <v>22665234026 03B</v>
      </c>
      <c r="M449" s="5" t="str">
        <f t="shared" si="35"/>
        <v>Slovenský zväz telesne postihnutých športovcovdBdružstvo - boccia (BC4)</v>
      </c>
      <c r="N449" s="3" t="str">
        <f t="shared" si="36"/>
        <v>22665234dB</v>
      </c>
    </row>
    <row r="450" spans="1:14" x14ac:dyDescent="0.2">
      <c r="A450" s="205" t="s">
        <v>1458</v>
      </c>
      <c r="B450" s="233" t="str">
        <f>VLOOKUP(A450,Adr!A:B,2,FALSE)</f>
        <v>Slovenský zväz telesne postihnutých športovcov</v>
      </c>
      <c r="C450" s="195" t="s">
        <v>1731</v>
      </c>
      <c r="D450" s="198">
        <v>20000</v>
      </c>
      <c r="E450" s="269">
        <v>0</v>
      </c>
      <c r="F450" s="192" t="s">
        <v>203</v>
      </c>
      <c r="G450" s="195" t="s">
        <v>10</v>
      </c>
      <c r="H450" s="195" t="s">
        <v>729</v>
      </c>
      <c r="I450" s="219" t="str">
        <f t="shared" ref="I450:I493" si="37">A450&amp;F450</f>
        <v>22665234d</v>
      </c>
      <c r="J450" s="193" t="str">
        <f t="shared" ref="J450:J493" si="38">A450&amp;G450</f>
        <v>22665234026 03</v>
      </c>
      <c r="K450" s="5"/>
      <c r="L450" s="193" t="str">
        <f t="shared" ref="L450:L513" si="39">A450&amp;G450&amp;H450</f>
        <v>22665234026 03B</v>
      </c>
      <c r="M450" s="5" t="str">
        <f t="shared" ref="M450:M513" si="40">B450&amp;F450&amp;H450&amp;C450</f>
        <v>Slovenský zväz telesne postihnutých športovcovdBdvojica - curling na vozíku (telesne postihnutí)</v>
      </c>
      <c r="N450" s="3" t="str">
        <f t="shared" si="36"/>
        <v>22665234dB</v>
      </c>
    </row>
    <row r="451" spans="1:14" x14ac:dyDescent="0.2">
      <c r="A451" s="192" t="s">
        <v>1458</v>
      </c>
      <c r="B451" s="233" t="str">
        <f>VLOOKUP(A451,Adr!A:B,2,FALSE)</f>
        <v>Slovenský zväz telesne postihnutých športovcov</v>
      </c>
      <c r="C451" s="223" t="s">
        <v>1732</v>
      </c>
      <c r="D451" s="213">
        <v>20000</v>
      </c>
      <c r="E451" s="199">
        <v>0</v>
      </c>
      <c r="F451" s="192" t="s">
        <v>203</v>
      </c>
      <c r="G451" s="198" t="s">
        <v>10</v>
      </c>
      <c r="H451" s="195" t="s">
        <v>729</v>
      </c>
      <c r="I451" s="219" t="str">
        <f t="shared" si="37"/>
        <v>22665234d</v>
      </c>
      <c r="J451" s="193" t="str">
        <f t="shared" si="38"/>
        <v>22665234026 03</v>
      </c>
      <c r="K451" s="5"/>
      <c r="L451" s="193" t="str">
        <f t="shared" si="39"/>
        <v>22665234026 03B</v>
      </c>
      <c r="M451" s="5" t="str">
        <f t="shared" si="40"/>
        <v>Slovenský zväz telesne postihnutých športovcovdBJambor Miroslav</v>
      </c>
      <c r="N451" s="3" t="str">
        <f t="shared" si="36"/>
        <v>22665234dB</v>
      </c>
    </row>
    <row r="452" spans="1:14" x14ac:dyDescent="0.2">
      <c r="A452" s="209" t="s">
        <v>1458</v>
      </c>
      <c r="B452" s="233" t="str">
        <f>VLOOKUP(A452,Adr!A:B,2,FALSE)</f>
        <v>Slovenský zväz telesne postihnutých športovcov</v>
      </c>
      <c r="C452" s="212" t="s">
        <v>1733</v>
      </c>
      <c r="D452" s="214">
        <v>40000</v>
      </c>
      <c r="E452" s="269">
        <v>0</v>
      </c>
      <c r="F452" s="192" t="s">
        <v>203</v>
      </c>
      <c r="G452" s="198" t="s">
        <v>10</v>
      </c>
      <c r="H452" s="195" t="s">
        <v>729</v>
      </c>
      <c r="I452" s="219" t="str">
        <f t="shared" si="37"/>
        <v>22665234d</v>
      </c>
      <c r="J452" s="193" t="str">
        <f t="shared" si="38"/>
        <v>22665234026 03</v>
      </c>
      <c r="K452" s="5"/>
      <c r="L452" s="193" t="str">
        <f t="shared" si="39"/>
        <v>22665234026 03B</v>
      </c>
      <c r="M452" s="5" t="str">
        <f t="shared" si="40"/>
        <v>Slovenský zväz telesne postihnutých športovcovdBKánová Alena</v>
      </c>
      <c r="N452" s="3" t="str">
        <f t="shared" si="36"/>
        <v>22665234dB</v>
      </c>
    </row>
    <row r="453" spans="1:14" x14ac:dyDescent="0.2">
      <c r="A453" s="192" t="s">
        <v>1458</v>
      </c>
      <c r="B453" s="233" t="str">
        <f>VLOOKUP(A453,Adr!A:B,2,FALSE)</f>
        <v>Slovenský zväz telesne postihnutých športovcov</v>
      </c>
      <c r="C453" s="223" t="s">
        <v>1734</v>
      </c>
      <c r="D453" s="214">
        <v>10000</v>
      </c>
      <c r="E453" s="199">
        <v>0</v>
      </c>
      <c r="F453" s="192" t="s">
        <v>203</v>
      </c>
      <c r="G453" s="198" t="s">
        <v>10</v>
      </c>
      <c r="H453" s="195" t="s">
        <v>729</v>
      </c>
      <c r="I453" s="219" t="str">
        <f t="shared" si="37"/>
        <v>22665234d</v>
      </c>
      <c r="J453" s="193" t="str">
        <f t="shared" si="38"/>
        <v>22665234026 03</v>
      </c>
      <c r="K453" s="5"/>
      <c r="L453" s="193" t="str">
        <f t="shared" si="39"/>
        <v>22665234026 03B</v>
      </c>
      <c r="M453" s="5" t="str">
        <f t="shared" si="40"/>
        <v>Slovenský zväz telesne postihnutých športovcovdBKlohna Boris</v>
      </c>
      <c r="N453" s="3" t="str">
        <f t="shared" si="36"/>
        <v>22665234dB</v>
      </c>
    </row>
    <row r="454" spans="1:14" x14ac:dyDescent="0.2">
      <c r="A454" s="205" t="s">
        <v>1458</v>
      </c>
      <c r="B454" s="233" t="str">
        <f>VLOOKUP(A454,Adr!A:B,2,FALSE)</f>
        <v>Slovenský zväz telesne postihnutých športovcov</v>
      </c>
      <c r="C454" s="195" t="s">
        <v>1735</v>
      </c>
      <c r="D454" s="198">
        <v>20000</v>
      </c>
      <c r="E454" s="269">
        <v>0</v>
      </c>
      <c r="F454" s="192" t="s">
        <v>203</v>
      </c>
      <c r="G454" s="198" t="s">
        <v>10</v>
      </c>
      <c r="H454" s="195" t="s">
        <v>729</v>
      </c>
      <c r="I454" s="219" t="str">
        <f t="shared" si="37"/>
        <v>22665234d</v>
      </c>
      <c r="J454" s="193" t="str">
        <f t="shared" si="38"/>
        <v>22665234026 03</v>
      </c>
      <c r="K454" s="5"/>
      <c r="L454" s="193" t="str">
        <f t="shared" si="39"/>
        <v>22665234026 03B</v>
      </c>
      <c r="M454" s="5" t="str">
        <f t="shared" si="40"/>
        <v>Slovenský zväz telesne postihnutých športovcovdBKrál Tomáš</v>
      </c>
      <c r="N454" s="3" t="str">
        <f t="shared" si="36"/>
        <v>22665234dB</v>
      </c>
    </row>
    <row r="455" spans="1:14" x14ac:dyDescent="0.2">
      <c r="A455" s="205" t="s">
        <v>1458</v>
      </c>
      <c r="B455" s="233" t="str">
        <f>VLOOKUP(A455,Adr!A:B,2,FALSE)</f>
        <v>Slovenský zväz telesne postihnutých športovcov</v>
      </c>
      <c r="C455" s="217" t="s">
        <v>1736</v>
      </c>
      <c r="D455" s="198">
        <v>20000</v>
      </c>
      <c r="E455" s="199">
        <v>0</v>
      </c>
      <c r="F455" s="192" t="s">
        <v>203</v>
      </c>
      <c r="G455" s="195" t="s">
        <v>10</v>
      </c>
      <c r="H455" s="195" t="s">
        <v>729</v>
      </c>
      <c r="I455" s="219" t="str">
        <f t="shared" si="37"/>
        <v>22665234d</v>
      </c>
      <c r="J455" s="193" t="str">
        <f t="shared" si="38"/>
        <v>22665234026 03</v>
      </c>
      <c r="K455" s="5"/>
      <c r="L455" s="193" t="str">
        <f t="shared" si="39"/>
        <v>22665234026 03B</v>
      </c>
      <c r="M455" s="5" t="str">
        <f t="shared" si="40"/>
        <v>Slovenský zväz telesne postihnutých športovcovdBKudláčová Kristína</v>
      </c>
      <c r="N455" s="3" t="str">
        <f t="shared" si="36"/>
        <v>22665234dB</v>
      </c>
    </row>
    <row r="456" spans="1:14" x14ac:dyDescent="0.2">
      <c r="A456" s="192" t="s">
        <v>1458</v>
      </c>
      <c r="B456" s="233" t="str">
        <f>VLOOKUP(A456,Adr!A:B,2,FALSE)</f>
        <v>Slovenský zväz telesne postihnutých športovcov</v>
      </c>
      <c r="C456" s="223" t="s">
        <v>1737</v>
      </c>
      <c r="D456" s="213">
        <v>25000</v>
      </c>
      <c r="E456" s="269">
        <v>0</v>
      </c>
      <c r="F456" s="192" t="s">
        <v>203</v>
      </c>
      <c r="G456" s="198" t="s">
        <v>10</v>
      </c>
      <c r="H456" s="195" t="s">
        <v>729</v>
      </c>
      <c r="I456" s="219" t="str">
        <f t="shared" si="37"/>
        <v>22665234d</v>
      </c>
      <c r="J456" s="193" t="str">
        <f t="shared" si="38"/>
        <v>22665234026 03</v>
      </c>
      <c r="K456" s="5"/>
      <c r="L456" s="193" t="str">
        <f t="shared" si="39"/>
        <v>22665234026 03B</v>
      </c>
      <c r="M456" s="5" t="str">
        <f t="shared" si="40"/>
        <v>Slovenský zväz telesne postihnutých športovcovdBKurilák Rastislav</v>
      </c>
      <c r="N456" s="3" t="str">
        <f t="shared" si="36"/>
        <v>22665234dB</v>
      </c>
    </row>
    <row r="457" spans="1:14" x14ac:dyDescent="0.2">
      <c r="A457" s="229" t="s">
        <v>1458</v>
      </c>
      <c r="B457" s="233" t="str">
        <f>VLOOKUP(A457,Adr!A:B,2,FALSE)</f>
        <v>Slovenský zväz telesne postihnutých športovcov</v>
      </c>
      <c r="C457" s="223" t="s">
        <v>1738</v>
      </c>
      <c r="D457" s="213">
        <v>30000</v>
      </c>
      <c r="E457" s="199">
        <v>0</v>
      </c>
      <c r="F457" s="192" t="s">
        <v>203</v>
      </c>
      <c r="G457" s="245" t="s">
        <v>10</v>
      </c>
      <c r="H457" s="195" t="s">
        <v>729</v>
      </c>
      <c r="I457" s="219" t="str">
        <f t="shared" si="37"/>
        <v>22665234d</v>
      </c>
      <c r="J457" s="193" t="str">
        <f t="shared" si="38"/>
        <v>22665234026 03</v>
      </c>
      <c r="K457" s="5"/>
      <c r="L457" s="193" t="str">
        <f t="shared" si="39"/>
        <v>22665234026 03B</v>
      </c>
      <c r="M457" s="5" t="str">
        <f t="shared" si="40"/>
        <v>Slovenský zväz telesne postihnutých športovcovdBLudrovský Martin</v>
      </c>
      <c r="N457" s="3" t="str">
        <f t="shared" si="36"/>
        <v>22665234dB</v>
      </c>
    </row>
    <row r="458" spans="1:14" x14ac:dyDescent="0.2">
      <c r="A458" s="229" t="s">
        <v>1458</v>
      </c>
      <c r="B458" s="233" t="str">
        <f>VLOOKUP(A458,Adr!A:B,2,FALSE)</f>
        <v>Slovenský zväz telesne postihnutých športovcov</v>
      </c>
      <c r="C458" s="212" t="s">
        <v>1739</v>
      </c>
      <c r="D458" s="214">
        <v>20000</v>
      </c>
      <c r="E458" s="199">
        <v>0</v>
      </c>
      <c r="F458" s="192" t="s">
        <v>203</v>
      </c>
      <c r="G458" s="245" t="s">
        <v>10</v>
      </c>
      <c r="H458" s="195" t="s">
        <v>729</v>
      </c>
      <c r="I458" s="219" t="str">
        <f t="shared" si="37"/>
        <v>22665234d</v>
      </c>
      <c r="J458" s="193" t="str">
        <f t="shared" si="38"/>
        <v>22665234026 03</v>
      </c>
      <c r="K458" s="5"/>
      <c r="L458" s="193" t="str">
        <f t="shared" si="39"/>
        <v>22665234026 03B</v>
      </c>
      <c r="M458" s="5" t="str">
        <f t="shared" si="40"/>
        <v>Slovenský zväz telesne postihnutých športovcovdBMezík Róbert</v>
      </c>
      <c r="N458" s="3" t="str">
        <f t="shared" si="36"/>
        <v>22665234dB</v>
      </c>
    </row>
    <row r="459" spans="1:14" x14ac:dyDescent="0.2">
      <c r="A459" s="205" t="s">
        <v>1458</v>
      </c>
      <c r="B459" s="233" t="str">
        <f>VLOOKUP(A459,Adr!A:B,2,FALSE)</f>
        <v>Slovenský zväz telesne postihnutých športovcov</v>
      </c>
      <c r="C459" s="212" t="s">
        <v>1740</v>
      </c>
      <c r="D459" s="213">
        <v>30000</v>
      </c>
      <c r="E459" s="269">
        <v>0</v>
      </c>
      <c r="F459" s="192" t="s">
        <v>203</v>
      </c>
      <c r="G459" s="198" t="s">
        <v>10</v>
      </c>
      <c r="H459" s="195" t="s">
        <v>729</v>
      </c>
      <c r="I459" s="219" t="str">
        <f t="shared" si="37"/>
        <v>22665234d</v>
      </c>
      <c r="J459" s="193" t="str">
        <f t="shared" si="38"/>
        <v>22665234026 03</v>
      </c>
      <c r="K459" s="5"/>
      <c r="L459" s="193" t="str">
        <f t="shared" si="39"/>
        <v>22665234026 03B</v>
      </c>
      <c r="M459" s="5" t="str">
        <f t="shared" si="40"/>
        <v>Slovenský zväz telesne postihnutých športovcovdBMihálik Peter</v>
      </c>
      <c r="N459" s="3" t="str">
        <f t="shared" si="36"/>
        <v>22665234dB</v>
      </c>
    </row>
    <row r="460" spans="1:14" x14ac:dyDescent="0.2">
      <c r="A460" s="229" t="s">
        <v>1458</v>
      </c>
      <c r="B460" s="233" t="str">
        <f>VLOOKUP(A460,Adr!A:B,2,FALSE)</f>
        <v>Slovenský zväz telesne postihnutých športovcov</v>
      </c>
      <c r="C460" s="212" t="s">
        <v>1741</v>
      </c>
      <c r="D460" s="213">
        <v>30000</v>
      </c>
      <c r="E460" s="199">
        <v>0</v>
      </c>
      <c r="F460" s="192" t="s">
        <v>203</v>
      </c>
      <c r="G460" s="245" t="s">
        <v>10</v>
      </c>
      <c r="H460" s="195" t="s">
        <v>729</v>
      </c>
      <c r="I460" s="219" t="str">
        <f t="shared" si="37"/>
        <v>22665234d</v>
      </c>
      <c r="J460" s="193" t="str">
        <f t="shared" si="38"/>
        <v>22665234026 03</v>
      </c>
      <c r="K460" s="5"/>
      <c r="L460" s="193" t="str">
        <f t="shared" si="39"/>
        <v>22665234026 03B</v>
      </c>
      <c r="M460" s="5" t="str">
        <f t="shared" si="40"/>
        <v>Slovenský zväz telesne postihnutých športovcovdBPavlík Marcel</v>
      </c>
      <c r="N460" s="3" t="str">
        <f t="shared" si="36"/>
        <v>22665234dB</v>
      </c>
    </row>
    <row r="461" spans="1:14" x14ac:dyDescent="0.2">
      <c r="A461" s="192" t="s">
        <v>1458</v>
      </c>
      <c r="B461" s="233" t="str">
        <f>VLOOKUP(A461,Adr!A:B,2,FALSE)</f>
        <v>Slovenský zväz telesne postihnutých športovcov</v>
      </c>
      <c r="C461" s="212" t="s">
        <v>1742</v>
      </c>
      <c r="D461" s="214">
        <v>30000</v>
      </c>
      <c r="E461" s="269">
        <v>0</v>
      </c>
      <c r="F461" s="192" t="s">
        <v>203</v>
      </c>
      <c r="G461" s="195" t="s">
        <v>10</v>
      </c>
      <c r="H461" s="195" t="s">
        <v>729</v>
      </c>
      <c r="I461" s="219" t="str">
        <f t="shared" si="37"/>
        <v>22665234d</v>
      </c>
      <c r="J461" s="193" t="str">
        <f t="shared" si="38"/>
        <v>22665234026 03</v>
      </c>
      <c r="K461" s="5"/>
      <c r="L461" s="193" t="str">
        <f t="shared" si="39"/>
        <v>22665234026 03B</v>
      </c>
      <c r="M461" s="5" t="str">
        <f t="shared" si="40"/>
        <v>Slovenský zväz telesne postihnutých športovcovdBRiapoš Ján</v>
      </c>
      <c r="N461" s="3" t="str">
        <f t="shared" si="36"/>
        <v>22665234dB</v>
      </c>
    </row>
    <row r="462" spans="1:14" x14ac:dyDescent="0.2">
      <c r="A462" s="229" t="s">
        <v>1458</v>
      </c>
      <c r="B462" s="233" t="str">
        <f>VLOOKUP(A462,Adr!A:B,2,FALSE)</f>
        <v>Slovenský zväz telesne postihnutých športovcov</v>
      </c>
      <c r="C462" s="223" t="s">
        <v>1743</v>
      </c>
      <c r="D462" s="213">
        <v>10000</v>
      </c>
      <c r="E462" s="199">
        <v>0</v>
      </c>
      <c r="F462" s="192" t="s">
        <v>203</v>
      </c>
      <c r="G462" s="245" t="s">
        <v>10</v>
      </c>
      <c r="H462" s="195" t="s">
        <v>729</v>
      </c>
      <c r="I462" s="219" t="str">
        <f t="shared" si="37"/>
        <v>22665234d</v>
      </c>
      <c r="J462" s="193" t="str">
        <f t="shared" si="38"/>
        <v>22665234026 03</v>
      </c>
      <c r="K462" s="5"/>
      <c r="L462" s="193" t="str">
        <f t="shared" si="39"/>
        <v>22665234026 03B</v>
      </c>
      <c r="M462" s="5" t="str">
        <f t="shared" si="40"/>
        <v>Slovenský zväz telesne postihnutých športovcovdBStrehársky Martin</v>
      </c>
      <c r="N462" s="3" t="str">
        <f t="shared" si="36"/>
        <v>22665234dB</v>
      </c>
    </row>
    <row r="463" spans="1:14" x14ac:dyDescent="0.2">
      <c r="A463" s="229" t="s">
        <v>1458</v>
      </c>
      <c r="B463" s="233" t="str">
        <f>VLOOKUP(A463,Adr!A:B,2,FALSE)</f>
        <v>Slovenský zväz telesne postihnutých športovcov</v>
      </c>
      <c r="C463" s="223" t="s">
        <v>1744</v>
      </c>
      <c r="D463" s="213">
        <v>30000</v>
      </c>
      <c r="E463" s="199">
        <v>0</v>
      </c>
      <c r="F463" s="209" t="s">
        <v>203</v>
      </c>
      <c r="G463" s="195" t="s">
        <v>10</v>
      </c>
      <c r="H463" s="195" t="s">
        <v>729</v>
      </c>
      <c r="I463" s="219" t="str">
        <f t="shared" si="37"/>
        <v>22665234d</v>
      </c>
      <c r="J463" s="193" t="str">
        <f t="shared" si="38"/>
        <v>22665234026 03</v>
      </c>
      <c r="K463" s="5"/>
      <c r="L463" s="193" t="str">
        <f t="shared" si="39"/>
        <v>22665234026 03B</v>
      </c>
      <c r="M463" s="5" t="str">
        <f t="shared" si="40"/>
        <v>Slovenský zväz telesne postihnutých športovcovdBTrávníček Boris</v>
      </c>
      <c r="N463" s="3" t="str">
        <f t="shared" si="36"/>
        <v>22665234dB</v>
      </c>
    </row>
    <row r="464" spans="1:14" x14ac:dyDescent="0.2">
      <c r="A464" s="225" t="s">
        <v>1458</v>
      </c>
      <c r="B464" s="233" t="str">
        <f>VLOOKUP(A464,Adr!A:B,2,FALSE)</f>
        <v>Slovenský zväz telesne postihnutých športovcov</v>
      </c>
      <c r="C464" s="195" t="s">
        <v>1885</v>
      </c>
      <c r="D464" s="198">
        <v>90000</v>
      </c>
      <c r="E464" s="199">
        <v>0</v>
      </c>
      <c r="F464" s="192" t="s">
        <v>204</v>
      </c>
      <c r="G464" s="245" t="s">
        <v>10</v>
      </c>
      <c r="H464" s="195" t="s">
        <v>729</v>
      </c>
      <c r="I464" s="219" t="str">
        <f t="shared" si="37"/>
        <v>22665234e</v>
      </c>
      <c r="J464" s="193" t="str">
        <f t="shared" si="38"/>
        <v>22665234026 03</v>
      </c>
      <c r="K464" s="5"/>
      <c r="L464" s="193" t="str">
        <f t="shared" si="39"/>
        <v>22665234026 03B</v>
      </c>
      <c r="M464" s="5" t="str">
        <f t="shared" si="40"/>
        <v>Slovenský zväz telesne postihnutých športovcoveBzabezpečenie účasti športovej reprezentácie SR na Svetových hrách World Abilitysport 2023 v Nakhon Ratchasima</v>
      </c>
      <c r="N464" s="3" t="str">
        <f t="shared" si="36"/>
        <v>22665234eB</v>
      </c>
    </row>
    <row r="465" spans="1:14" x14ac:dyDescent="0.2">
      <c r="A465" s="229" t="s">
        <v>137</v>
      </c>
      <c r="B465" s="233" t="str">
        <f>VLOOKUP(A465,Adr!A:B,2,FALSE)</f>
        <v>Slovenský zväz vodného lyžovania a wakeboardingu</v>
      </c>
      <c r="C465" s="223" t="s">
        <v>850</v>
      </c>
      <c r="D465" s="214">
        <v>76065</v>
      </c>
      <c r="E465" s="199">
        <v>0</v>
      </c>
      <c r="F465" s="192" t="s">
        <v>200</v>
      </c>
      <c r="G465" s="195" t="s">
        <v>6</v>
      </c>
      <c r="H465" s="195" t="s">
        <v>729</v>
      </c>
      <c r="I465" s="219" t="str">
        <f t="shared" si="37"/>
        <v>30793203a</v>
      </c>
      <c r="J465" s="193" t="str">
        <f t="shared" si="38"/>
        <v>30793203026 02</v>
      </c>
      <c r="K465" s="5" t="s">
        <v>138</v>
      </c>
      <c r="L465" s="193" t="str">
        <f t="shared" si="39"/>
        <v>30793203026 02B</v>
      </c>
      <c r="M465" s="5" t="str">
        <f t="shared" si="40"/>
        <v>Slovenský zväz vodného lyžovania a wakeboardinguaBvodné lyžovanie - bežné transfery</v>
      </c>
      <c r="N465" s="3" t="str">
        <f t="shared" si="36"/>
        <v>30793203aB</v>
      </c>
    </row>
    <row r="466" spans="1:14" x14ac:dyDescent="0.2">
      <c r="A466" s="229" t="s">
        <v>139</v>
      </c>
      <c r="B466" s="233" t="str">
        <f>VLOOKUP(A466,Adr!A:B,2,FALSE)</f>
        <v>Slovenský zväz vodného motorizmu</v>
      </c>
      <c r="C466" s="212" t="s">
        <v>851</v>
      </c>
      <c r="D466" s="214">
        <v>31951</v>
      </c>
      <c r="E466" s="269">
        <v>0</v>
      </c>
      <c r="F466" s="192" t="s">
        <v>200</v>
      </c>
      <c r="G466" s="195" t="s">
        <v>6</v>
      </c>
      <c r="H466" s="195" t="s">
        <v>729</v>
      </c>
      <c r="I466" s="219" t="str">
        <f t="shared" si="37"/>
        <v>00681768a</v>
      </c>
      <c r="J466" s="193" t="str">
        <f t="shared" si="38"/>
        <v>00681768026 02</v>
      </c>
      <c r="K466" s="5" t="s">
        <v>141</v>
      </c>
      <c r="L466" s="193" t="str">
        <f t="shared" si="39"/>
        <v>00681768026 02B</v>
      </c>
      <c r="M466" s="5" t="str">
        <f t="shared" si="40"/>
        <v>Slovenský zväz vodného motorizmuaBvodný motorizmus - bežné transfery</v>
      </c>
      <c r="N466" s="3" t="str">
        <f t="shared" si="36"/>
        <v>00681768aB</v>
      </c>
    </row>
    <row r="467" spans="1:14" x14ac:dyDescent="0.2">
      <c r="A467" s="229" t="s">
        <v>139</v>
      </c>
      <c r="B467" s="233" t="str">
        <f>VLOOKUP(A467,Adr!A:B,2,FALSE)</f>
        <v>Slovenský zväz vodného motorizmu</v>
      </c>
      <c r="C467" s="212" t="s">
        <v>1745</v>
      </c>
      <c r="D467" s="214">
        <v>15000</v>
      </c>
      <c r="E467" s="199">
        <v>0</v>
      </c>
      <c r="F467" s="192" t="s">
        <v>203</v>
      </c>
      <c r="G467" s="245" t="s">
        <v>10</v>
      </c>
      <c r="H467" s="195" t="s">
        <v>729</v>
      </c>
      <c r="I467" s="219" t="str">
        <f t="shared" si="37"/>
        <v>00681768d</v>
      </c>
      <c r="J467" s="193" t="str">
        <f t="shared" si="38"/>
        <v>00681768026 03</v>
      </c>
      <c r="K467" s="5"/>
      <c r="L467" s="193" t="str">
        <f t="shared" si="39"/>
        <v>00681768026 03B</v>
      </c>
      <c r="M467" s="5" t="str">
        <f t="shared" si="40"/>
        <v>Slovenský zväz vodného motorizmudBJung Marian</v>
      </c>
      <c r="N467" s="3" t="str">
        <f t="shared" si="36"/>
        <v>00681768dB</v>
      </c>
    </row>
    <row r="468" spans="1:14" x14ac:dyDescent="0.2">
      <c r="A468" s="229" t="s">
        <v>142</v>
      </c>
      <c r="B468" s="233" t="str">
        <f>VLOOKUP(A468,Adr!A:B,2,FALSE)</f>
        <v>Slovenský zväz vzpierania</v>
      </c>
      <c r="C468" s="195" t="s">
        <v>852</v>
      </c>
      <c r="D468" s="198">
        <v>381411</v>
      </c>
      <c r="E468" s="199">
        <v>0</v>
      </c>
      <c r="F468" s="209" t="s">
        <v>200</v>
      </c>
      <c r="G468" s="195" t="s">
        <v>6</v>
      </c>
      <c r="H468" s="195" t="s">
        <v>729</v>
      </c>
      <c r="I468" s="219" t="str">
        <f t="shared" si="37"/>
        <v>31796079a</v>
      </c>
      <c r="J468" s="193" t="str">
        <f t="shared" si="38"/>
        <v>31796079026 02</v>
      </c>
      <c r="K468" s="5" t="s">
        <v>144</v>
      </c>
      <c r="L468" s="193" t="str">
        <f t="shared" si="39"/>
        <v>31796079026 02B</v>
      </c>
      <c r="M468" s="5" t="str">
        <f t="shared" si="40"/>
        <v>Slovenský zväz vzpieraniaaBvzpieranie - bežné transfery</v>
      </c>
      <c r="N468" s="3" t="str">
        <f t="shared" si="36"/>
        <v>31796079aB</v>
      </c>
    </row>
    <row r="469" spans="1:14" x14ac:dyDescent="0.2">
      <c r="A469" s="229" t="s">
        <v>142</v>
      </c>
      <c r="B469" s="233" t="str">
        <f>VLOOKUP(A469,Adr!A:B,2,FALSE)</f>
        <v>Slovenský zväz vzpierania</v>
      </c>
      <c r="C469" s="212" t="s">
        <v>1746</v>
      </c>
      <c r="D469" s="214">
        <v>12500</v>
      </c>
      <c r="E469" s="199">
        <v>0</v>
      </c>
      <c r="F469" s="192" t="s">
        <v>203</v>
      </c>
      <c r="G469" s="245" t="s">
        <v>10</v>
      </c>
      <c r="H469" s="195" t="s">
        <v>729</v>
      </c>
      <c r="I469" s="219" t="str">
        <f t="shared" si="37"/>
        <v>31796079d</v>
      </c>
      <c r="J469" s="193" t="str">
        <f t="shared" si="38"/>
        <v>31796079026 03</v>
      </c>
      <c r="K469" s="5"/>
      <c r="L469" s="193" t="str">
        <f t="shared" si="39"/>
        <v>31796079026 03B</v>
      </c>
      <c r="M469" s="5" t="str">
        <f t="shared" si="40"/>
        <v>Slovenský zväz vzpieraniadBCabala Sebastián</v>
      </c>
      <c r="N469" s="3" t="str">
        <f t="shared" si="36"/>
        <v>31796079dB</v>
      </c>
    </row>
    <row r="470" spans="1:14" x14ac:dyDescent="0.2">
      <c r="A470" s="205" t="s">
        <v>142</v>
      </c>
      <c r="B470" s="233" t="str">
        <f>VLOOKUP(A470,Adr!A:B,2,FALSE)</f>
        <v>Slovenský zväz vzpierania</v>
      </c>
      <c r="C470" s="195" t="s">
        <v>1791</v>
      </c>
      <c r="D470" s="198">
        <v>10000</v>
      </c>
      <c r="E470" s="199">
        <v>0</v>
      </c>
      <c r="F470" s="192" t="s">
        <v>203</v>
      </c>
      <c r="G470" s="198" t="s">
        <v>10</v>
      </c>
      <c r="H470" s="195" t="s">
        <v>729</v>
      </c>
      <c r="I470" s="219" t="str">
        <f t="shared" si="37"/>
        <v>31796079d</v>
      </c>
      <c r="J470" s="193" t="str">
        <f t="shared" si="38"/>
        <v>31796079026 03</v>
      </c>
      <c r="K470" s="5"/>
      <c r="L470" s="193" t="str">
        <f t="shared" si="39"/>
        <v>31796079026 03B</v>
      </c>
      <c r="M470" s="5" t="str">
        <f t="shared" si="40"/>
        <v>Slovenský zväz vzpieraniadBMacura Vladimír</v>
      </c>
      <c r="N470" s="3" t="str">
        <f t="shared" ref="N470:N533" si="41">+I470&amp;H470</f>
        <v>31796079dB</v>
      </c>
    </row>
    <row r="471" spans="1:14" x14ac:dyDescent="0.2">
      <c r="A471" s="205" t="s">
        <v>142</v>
      </c>
      <c r="B471" s="233" t="str">
        <f>VLOOKUP(A471,Adr!A:B,2,FALSE)</f>
        <v>Slovenský zväz vzpierania</v>
      </c>
      <c r="C471" s="217" t="s">
        <v>1792</v>
      </c>
      <c r="D471" s="198">
        <v>5000</v>
      </c>
      <c r="E471" s="269">
        <v>0</v>
      </c>
      <c r="F471" s="192" t="s">
        <v>203</v>
      </c>
      <c r="G471" s="198" t="s">
        <v>10</v>
      </c>
      <c r="H471" s="195" t="s">
        <v>729</v>
      </c>
      <c r="I471" s="219" t="str">
        <f t="shared" si="37"/>
        <v>31796079d</v>
      </c>
      <c r="J471" s="193" t="str">
        <f t="shared" si="38"/>
        <v>31796079026 03</v>
      </c>
      <c r="K471" s="5"/>
      <c r="L471" s="193" t="str">
        <f t="shared" si="39"/>
        <v>31796079026 03B</v>
      </c>
      <c r="M471" s="5" t="str">
        <f t="shared" si="40"/>
        <v>Slovenský zväz vzpieraniadBViktorínová Natália</v>
      </c>
      <c r="N471" s="3" t="str">
        <f t="shared" si="41"/>
        <v>31796079dB</v>
      </c>
    </row>
    <row r="472" spans="1:14" x14ac:dyDescent="0.2">
      <c r="A472" s="192" t="s">
        <v>142</v>
      </c>
      <c r="B472" s="233" t="str">
        <f>VLOOKUP(A472,Adr!A:B,2,FALSE)</f>
        <v>Slovenský zväz vzpierania</v>
      </c>
      <c r="C472" s="223" t="s">
        <v>1847</v>
      </c>
      <c r="D472" s="213">
        <v>927</v>
      </c>
      <c r="E472" s="199">
        <v>0</v>
      </c>
      <c r="F472" s="192" t="s">
        <v>205</v>
      </c>
      <c r="G472" s="195" t="s">
        <v>10</v>
      </c>
      <c r="H472" s="195" t="s">
        <v>729</v>
      </c>
      <c r="I472" s="219" t="str">
        <f t="shared" si="37"/>
        <v>31796079f</v>
      </c>
      <c r="J472" s="193" t="str">
        <f t="shared" si="38"/>
        <v>31796079026 03</v>
      </c>
      <c r="K472" s="5"/>
      <c r="L472" s="193" t="str">
        <f t="shared" si="39"/>
        <v>31796079026 03B</v>
      </c>
      <c r="M472" s="5" t="str">
        <f t="shared" si="40"/>
        <v>Slovenský zväz vzpieraniafBodmena trénerovi Rudolf Lukáč</v>
      </c>
      <c r="N472" s="3" t="str">
        <f t="shared" si="41"/>
        <v>31796079fB</v>
      </c>
    </row>
    <row r="473" spans="1:14" x14ac:dyDescent="0.2">
      <c r="A473" s="229" t="s">
        <v>1085</v>
      </c>
      <c r="B473" s="233" t="str">
        <f>VLOOKUP(A473,Adr!A:B,2,FALSE)</f>
        <v>Špeciálne olympiády Slovensko</v>
      </c>
      <c r="C473" s="212" t="s">
        <v>1346</v>
      </c>
      <c r="D473" s="214">
        <v>122188</v>
      </c>
      <c r="E473" s="269">
        <v>0</v>
      </c>
      <c r="F473" s="192" t="s">
        <v>204</v>
      </c>
      <c r="G473" s="198" t="s">
        <v>10</v>
      </c>
      <c r="H473" s="195" t="s">
        <v>729</v>
      </c>
      <c r="I473" s="219" t="str">
        <f t="shared" si="37"/>
        <v>30811406e</v>
      </c>
      <c r="J473" s="193" t="str">
        <f t="shared" si="38"/>
        <v>30811406026 03</v>
      </c>
      <c r="K473" s="5"/>
      <c r="L473" s="193" t="str">
        <f t="shared" si="39"/>
        <v>30811406026 03B</v>
      </c>
      <c r="M473" s="5" t="str">
        <f t="shared" si="40"/>
        <v>Špeciálne olympiády SlovenskoeBzabezpečenie účasti športovej reprezentácie SR na Svetových letných hrách špeciálnych olympiád v Berlíne 2023</v>
      </c>
      <c r="N473" s="3" t="str">
        <f t="shared" si="41"/>
        <v>30811406eB</v>
      </c>
    </row>
    <row r="474" spans="1:14" x14ac:dyDescent="0.2">
      <c r="A474" s="192" t="s">
        <v>1003</v>
      </c>
      <c r="B474" s="233" t="str">
        <f>VLOOKUP(A474,Adr!A:B,2,FALSE)</f>
        <v>Združenie šípkarských organizácií</v>
      </c>
      <c r="C474" s="212" t="s">
        <v>853</v>
      </c>
      <c r="D474" s="214">
        <v>51332</v>
      </c>
      <c r="E474" s="199">
        <v>0</v>
      </c>
      <c r="F474" s="192" t="s">
        <v>200</v>
      </c>
      <c r="G474" s="245" t="s">
        <v>6</v>
      </c>
      <c r="H474" s="195" t="s">
        <v>729</v>
      </c>
      <c r="I474" s="219" t="str">
        <f t="shared" si="37"/>
        <v>35538015a</v>
      </c>
      <c r="J474" s="193" t="str">
        <f t="shared" si="38"/>
        <v>35538015026 02</v>
      </c>
      <c r="K474" s="5" t="s">
        <v>146</v>
      </c>
      <c r="L474" s="193" t="str">
        <f t="shared" si="39"/>
        <v>35538015026 02B</v>
      </c>
      <c r="M474" s="5" t="str">
        <f t="shared" si="40"/>
        <v>Združenie šípkarských organizáciíaBšípky - bežné transfery</v>
      </c>
      <c r="N474" s="3" t="str">
        <f t="shared" si="41"/>
        <v>35538015aB</v>
      </c>
    </row>
    <row r="475" spans="1:14" x14ac:dyDescent="0.2">
      <c r="A475" s="229" t="s">
        <v>147</v>
      </c>
      <c r="B475" s="233" t="str">
        <f>VLOOKUP(A475,Adr!A:B,2,FALSE)</f>
        <v>Zväz potápačov Slovenska</v>
      </c>
      <c r="C475" s="195" t="s">
        <v>854</v>
      </c>
      <c r="D475" s="213">
        <v>120809</v>
      </c>
      <c r="E475" s="199">
        <v>0</v>
      </c>
      <c r="F475" s="192" t="s">
        <v>200</v>
      </c>
      <c r="G475" s="245" t="s">
        <v>6</v>
      </c>
      <c r="H475" s="195" t="s">
        <v>729</v>
      </c>
      <c r="I475" s="219" t="str">
        <f t="shared" si="37"/>
        <v>00585319a</v>
      </c>
      <c r="J475" s="193" t="str">
        <f t="shared" si="38"/>
        <v>00585319026 02</v>
      </c>
      <c r="K475" s="5" t="s">
        <v>174</v>
      </c>
      <c r="L475" s="193" t="str">
        <f t="shared" si="39"/>
        <v>00585319026 02B</v>
      </c>
      <c r="M475" s="5" t="str">
        <f t="shared" si="40"/>
        <v>Zväz potápačov SlovenskaaBpotápačské športy - bežné transfery</v>
      </c>
      <c r="N475" s="3" t="str">
        <f t="shared" si="41"/>
        <v>00585319aB</v>
      </c>
    </row>
    <row r="476" spans="1:14" x14ac:dyDescent="0.2">
      <c r="A476" s="209" t="s">
        <v>147</v>
      </c>
      <c r="B476" s="233" t="str">
        <f>VLOOKUP(A476,Adr!A:B,2,FALSE)</f>
        <v>Zväz potápačov Slovenska</v>
      </c>
      <c r="C476" s="212" t="s">
        <v>1747</v>
      </c>
      <c r="D476" s="214">
        <v>15000</v>
      </c>
      <c r="E476" s="199">
        <v>0</v>
      </c>
      <c r="F476" s="192" t="s">
        <v>203</v>
      </c>
      <c r="G476" s="198" t="s">
        <v>10</v>
      </c>
      <c r="H476" s="195" t="s">
        <v>729</v>
      </c>
      <c r="I476" s="219" t="str">
        <f t="shared" si="37"/>
        <v>00585319d</v>
      </c>
      <c r="J476" s="193" t="str">
        <f t="shared" si="38"/>
        <v>00585319026 03</v>
      </c>
      <c r="K476" s="5"/>
      <c r="L476" s="193" t="str">
        <f t="shared" si="39"/>
        <v>00585319026 03B</v>
      </c>
      <c r="M476" s="5" t="str">
        <f t="shared" si="40"/>
        <v>Zväz potápačov SlovenskadBHrašková Zuzana</v>
      </c>
      <c r="N476" s="3" t="str">
        <f t="shared" si="41"/>
        <v>00585319dB</v>
      </c>
    </row>
    <row r="477" spans="1:14" x14ac:dyDescent="0.2">
      <c r="A477" s="192" t="s">
        <v>1464</v>
      </c>
      <c r="B477" s="233" t="str">
        <f>VLOOKUP(A477,Adr!A:B,2,FALSE)</f>
        <v>Zväz slovenského kolieskového korčuľovania</v>
      </c>
      <c r="C477" s="223" t="s">
        <v>1748</v>
      </c>
      <c r="D477" s="213">
        <v>40000</v>
      </c>
      <c r="E477" s="269">
        <v>0</v>
      </c>
      <c r="F477" s="192" t="s">
        <v>203</v>
      </c>
      <c r="G477" s="198" t="s">
        <v>10</v>
      </c>
      <c r="H477" s="195" t="s">
        <v>729</v>
      </c>
      <c r="I477" s="219" t="str">
        <f t="shared" si="37"/>
        <v>42132690d</v>
      </c>
      <c r="J477" s="193" t="str">
        <f t="shared" si="38"/>
        <v>42132690026 03</v>
      </c>
      <c r="K477" s="5"/>
      <c r="L477" s="193" t="str">
        <f t="shared" si="39"/>
        <v>42132690026 03B</v>
      </c>
      <c r="M477" s="5" t="str">
        <f t="shared" si="40"/>
        <v>Zväz slovenského kolieskového korčuľovaniadBTury Richard</v>
      </c>
      <c r="N477" s="3" t="str">
        <f t="shared" si="41"/>
        <v>42132690dB</v>
      </c>
    </row>
    <row r="478" spans="1:14" x14ac:dyDescent="0.2">
      <c r="A478" s="192" t="s">
        <v>1199</v>
      </c>
      <c r="B478" s="233" t="str">
        <f>VLOOKUP(A478,Adr!A:B,2,FALSE)</f>
        <v>Zväz slovenského lyžovania</v>
      </c>
      <c r="C478" s="212" t="s">
        <v>1208</v>
      </c>
      <c r="D478" s="214">
        <v>1610547</v>
      </c>
      <c r="E478" s="199">
        <v>0</v>
      </c>
      <c r="F478" s="192" t="s">
        <v>200</v>
      </c>
      <c r="G478" s="245" t="s">
        <v>6</v>
      </c>
      <c r="H478" s="195" t="s">
        <v>729</v>
      </c>
      <c r="I478" s="219" t="str">
        <f t="shared" si="37"/>
        <v>50671669a</v>
      </c>
      <c r="J478" s="193" t="str">
        <f t="shared" si="38"/>
        <v>50671669026 02</v>
      </c>
      <c r="K478" s="5" t="s">
        <v>15</v>
      </c>
      <c r="L478" s="193" t="str">
        <f t="shared" si="39"/>
        <v>50671669026 02B</v>
      </c>
      <c r="M478" s="5" t="str">
        <f t="shared" si="40"/>
        <v>Zväz slovenského lyžovaniaaBlyžovanie - bežné transfery</v>
      </c>
      <c r="N478" s="3" t="str">
        <f t="shared" si="41"/>
        <v>50671669aB</v>
      </c>
    </row>
    <row r="479" spans="1:14" x14ac:dyDescent="0.2">
      <c r="A479" s="229" t="s">
        <v>1199</v>
      </c>
      <c r="B479" s="233" t="str">
        <f>VLOOKUP(A479,Adr!A:B,2,FALSE)</f>
        <v>Zväz slovenského lyžovania</v>
      </c>
      <c r="C479" s="212" t="s">
        <v>1209</v>
      </c>
      <c r="D479" s="214">
        <v>79500</v>
      </c>
      <c r="E479" s="199">
        <v>0</v>
      </c>
      <c r="F479" s="192" t="s">
        <v>200</v>
      </c>
      <c r="G479" s="198" t="s">
        <v>6</v>
      </c>
      <c r="H479" s="195" t="s">
        <v>730</v>
      </c>
      <c r="I479" s="219" t="str">
        <f t="shared" si="37"/>
        <v>50671669a</v>
      </c>
      <c r="J479" s="193" t="str">
        <f t="shared" si="38"/>
        <v>50671669026 02</v>
      </c>
      <c r="K479" s="5" t="s">
        <v>15</v>
      </c>
      <c r="L479" s="193" t="str">
        <f t="shared" si="39"/>
        <v>50671669026 02K</v>
      </c>
      <c r="M479" s="5" t="str">
        <f t="shared" si="40"/>
        <v>Zväz slovenského lyžovaniaaKlyžovanie - kapitálové transfery</v>
      </c>
      <c r="N479" s="3" t="str">
        <f t="shared" si="41"/>
        <v>50671669aK</v>
      </c>
    </row>
    <row r="480" spans="1:14" x14ac:dyDescent="0.2">
      <c r="A480" s="192" t="s">
        <v>1199</v>
      </c>
      <c r="B480" s="233" t="str">
        <f>VLOOKUP(A480,Adr!A:B,2,FALSE)</f>
        <v>Zväz slovenského lyžovania</v>
      </c>
      <c r="C480" s="223" t="s">
        <v>1749</v>
      </c>
      <c r="D480" s="213">
        <v>15000</v>
      </c>
      <c r="E480" s="199">
        <v>0</v>
      </c>
      <c r="F480" s="192" t="s">
        <v>203</v>
      </c>
      <c r="G480" s="195" t="s">
        <v>10</v>
      </c>
      <c r="H480" s="195" t="s">
        <v>729</v>
      </c>
      <c r="I480" s="219" t="str">
        <f t="shared" si="37"/>
        <v>50671669d</v>
      </c>
      <c r="J480" s="193" t="str">
        <f t="shared" si="38"/>
        <v>50671669026 03</v>
      </c>
      <c r="K480" s="5"/>
      <c r="L480" s="193" t="str">
        <f t="shared" si="39"/>
        <v>50671669026 03B</v>
      </c>
      <c r="M480" s="5" t="str">
        <f t="shared" si="40"/>
        <v>Zväz slovenského lyžovaniadBFrance Martin</v>
      </c>
      <c r="N480" s="3" t="str">
        <f t="shared" si="41"/>
        <v>50671669dB</v>
      </c>
    </row>
    <row r="481" spans="1:14" x14ac:dyDescent="0.2">
      <c r="A481" s="225" t="s">
        <v>1199</v>
      </c>
      <c r="B481" s="233" t="str">
        <f>VLOOKUP(A481,Adr!A:B,2,FALSE)</f>
        <v>Zväz slovenského lyžovania</v>
      </c>
      <c r="C481" s="195" t="s">
        <v>1750</v>
      </c>
      <c r="D481" s="198">
        <v>20000</v>
      </c>
      <c r="E481" s="269">
        <v>0</v>
      </c>
      <c r="F481" s="192" t="s">
        <v>203</v>
      </c>
      <c r="G481" s="198" t="s">
        <v>10</v>
      </c>
      <c r="H481" s="195" t="s">
        <v>729</v>
      </c>
      <c r="I481" s="219" t="str">
        <f t="shared" si="37"/>
        <v>50671669d</v>
      </c>
      <c r="J481" s="193" t="str">
        <f t="shared" si="38"/>
        <v>50671669026 03</v>
      </c>
      <c r="K481" s="5"/>
      <c r="L481" s="193" t="str">
        <f t="shared" si="39"/>
        <v>50671669026 03B</v>
      </c>
      <c r="M481" s="5" t="str">
        <f t="shared" si="40"/>
        <v>Zväz slovenského lyžovaniadBGašková Vanesa</v>
      </c>
      <c r="N481" s="3" t="str">
        <f t="shared" si="41"/>
        <v>50671669dB</v>
      </c>
    </row>
    <row r="482" spans="1:14" x14ac:dyDescent="0.2">
      <c r="A482" s="192" t="s">
        <v>1199</v>
      </c>
      <c r="B482" s="233" t="str">
        <f>VLOOKUP(A482,Adr!A:B,2,FALSE)</f>
        <v>Zväz slovenského lyžovania</v>
      </c>
      <c r="C482" s="223" t="s">
        <v>1751</v>
      </c>
      <c r="D482" s="213">
        <v>48000</v>
      </c>
      <c r="E482" s="199">
        <v>0</v>
      </c>
      <c r="F482" s="192" t="s">
        <v>203</v>
      </c>
      <c r="G482" s="198" t="s">
        <v>10</v>
      </c>
      <c r="H482" s="195" t="s">
        <v>729</v>
      </c>
      <c r="I482" s="219" t="str">
        <f t="shared" si="37"/>
        <v>50671669d</v>
      </c>
      <c r="J482" s="193" t="str">
        <f t="shared" si="38"/>
        <v>50671669026 03</v>
      </c>
      <c r="K482" s="5"/>
      <c r="L482" s="193" t="str">
        <f t="shared" si="39"/>
        <v>50671669026 03B</v>
      </c>
      <c r="M482" s="5" t="str">
        <f t="shared" si="40"/>
        <v>Zväz slovenského lyžovaniadBHaraus Miroslav + navádzač</v>
      </c>
      <c r="N482" s="3" t="str">
        <f t="shared" si="41"/>
        <v>50671669dB</v>
      </c>
    </row>
    <row r="483" spans="1:14" x14ac:dyDescent="0.2">
      <c r="A483" s="225" t="s">
        <v>1199</v>
      </c>
      <c r="B483" s="233" t="str">
        <f>VLOOKUP(A483,Adr!A:B,2,FALSE)</f>
        <v>Zväz slovenského lyžovania</v>
      </c>
      <c r="C483" s="195" t="s">
        <v>1752</v>
      </c>
      <c r="D483" s="198">
        <v>36000</v>
      </c>
      <c r="E483" s="269">
        <v>0</v>
      </c>
      <c r="F483" s="192" t="s">
        <v>203</v>
      </c>
      <c r="G483" s="198" t="s">
        <v>10</v>
      </c>
      <c r="H483" s="195" t="s">
        <v>729</v>
      </c>
      <c r="I483" s="219" t="str">
        <f t="shared" si="37"/>
        <v>50671669d</v>
      </c>
      <c r="J483" s="193" t="str">
        <f t="shared" si="38"/>
        <v>50671669026 03</v>
      </c>
      <c r="K483" s="5"/>
      <c r="L483" s="193" t="str">
        <f t="shared" si="39"/>
        <v>50671669026 03B</v>
      </c>
      <c r="M483" s="5" t="str">
        <f t="shared" si="40"/>
        <v>Zväz slovenského lyžovaniadBKrako Jakub + navádzač</v>
      </c>
      <c r="N483" s="3" t="str">
        <f t="shared" si="41"/>
        <v>50671669dB</v>
      </c>
    </row>
    <row r="484" spans="1:14" x14ac:dyDescent="0.2">
      <c r="A484" s="192" t="s">
        <v>1199</v>
      </c>
      <c r="B484" s="233" t="str">
        <f>VLOOKUP(A484,Adr!A:B,2,FALSE)</f>
        <v>Zväz slovenského lyžovania</v>
      </c>
      <c r="C484" s="223" t="s">
        <v>1753</v>
      </c>
      <c r="D484" s="213">
        <v>36000</v>
      </c>
      <c r="E484" s="199">
        <v>0</v>
      </c>
      <c r="F484" s="192" t="s">
        <v>203</v>
      </c>
      <c r="G484" s="198" t="s">
        <v>10</v>
      </c>
      <c r="H484" s="195" t="s">
        <v>729</v>
      </c>
      <c r="I484" s="219" t="str">
        <f t="shared" si="37"/>
        <v>50671669d</v>
      </c>
      <c r="J484" s="193" t="str">
        <f t="shared" si="38"/>
        <v>50671669026 03</v>
      </c>
      <c r="K484" s="5"/>
      <c r="L484" s="193" t="str">
        <f t="shared" si="39"/>
        <v>50671669026 03B</v>
      </c>
      <c r="M484" s="5" t="str">
        <f t="shared" si="40"/>
        <v>Zväz slovenského lyžovaniadBKubačka Marek + navádzač</v>
      </c>
      <c r="N484" s="3" t="str">
        <f t="shared" si="41"/>
        <v>50671669dB</v>
      </c>
    </row>
    <row r="485" spans="1:14" x14ac:dyDescent="0.2">
      <c r="A485" s="192" t="s">
        <v>1199</v>
      </c>
      <c r="B485" s="233" t="str">
        <f>VLOOKUP(A485,Adr!A:B,2,FALSE)</f>
        <v>Zväz slovenského lyžovania</v>
      </c>
      <c r="C485" s="223" t="s">
        <v>1754</v>
      </c>
      <c r="D485" s="213">
        <v>77100</v>
      </c>
      <c r="E485" s="269">
        <v>0</v>
      </c>
      <c r="F485" s="192" t="s">
        <v>203</v>
      </c>
      <c r="G485" s="195" t="s">
        <v>10</v>
      </c>
      <c r="H485" s="195" t="s">
        <v>729</v>
      </c>
      <c r="I485" s="219" t="str">
        <f t="shared" si="37"/>
        <v>50671669d</v>
      </c>
      <c r="J485" s="193" t="str">
        <f t="shared" si="38"/>
        <v>50671669026 03</v>
      </c>
      <c r="K485" s="5"/>
      <c r="L485" s="193" t="str">
        <f t="shared" si="39"/>
        <v>50671669026 03B</v>
      </c>
      <c r="M485" s="5" t="str">
        <f t="shared" si="40"/>
        <v>Zväz slovenského lyžovaniadBRexová Alexandra + navádzač</v>
      </c>
      <c r="N485" s="3" t="str">
        <f t="shared" si="41"/>
        <v>50671669dB</v>
      </c>
    </row>
    <row r="486" spans="1:14" x14ac:dyDescent="0.2">
      <c r="A486" s="192" t="s">
        <v>1199</v>
      </c>
      <c r="B486" s="233" t="str">
        <f>VLOOKUP(A486,Adr!A:B,2,FALSE)</f>
        <v>Zväz slovenského lyžovania</v>
      </c>
      <c r="C486" s="212" t="s">
        <v>1894</v>
      </c>
      <c r="D486" s="213">
        <v>2200</v>
      </c>
      <c r="E486" s="199">
        <v>0</v>
      </c>
      <c r="F486" s="192" t="s">
        <v>203</v>
      </c>
      <c r="G486" s="198" t="s">
        <v>10</v>
      </c>
      <c r="H486" s="195" t="s">
        <v>730</v>
      </c>
      <c r="I486" s="219" t="str">
        <f t="shared" si="37"/>
        <v>50671669d</v>
      </c>
      <c r="J486" s="193" t="str">
        <f t="shared" si="38"/>
        <v>50671669026 03</v>
      </c>
      <c r="K486" s="5"/>
      <c r="L486" s="193" t="str">
        <f t="shared" si="39"/>
        <v>50671669026 03K</v>
      </c>
      <c r="M486" s="5" t="str">
        <f t="shared" si="40"/>
        <v>Zväz slovenského lyžovaniadKRexová Alexandra + navádzač - kapitálové výdavky</v>
      </c>
      <c r="N486" s="3" t="str">
        <f t="shared" si="41"/>
        <v>50671669dK</v>
      </c>
    </row>
    <row r="487" spans="1:14" x14ac:dyDescent="0.2">
      <c r="A487" s="209" t="s">
        <v>1199</v>
      </c>
      <c r="B487" s="233" t="str">
        <f>VLOOKUP(A487,Adr!A:B,2,FALSE)</f>
        <v>Zväz slovenského lyžovania</v>
      </c>
      <c r="C487" s="212" t="s">
        <v>1755</v>
      </c>
      <c r="D487" s="214">
        <v>20000</v>
      </c>
      <c r="E487" s="269">
        <v>0</v>
      </c>
      <c r="F487" s="192" t="s">
        <v>203</v>
      </c>
      <c r="G487" s="198" t="s">
        <v>10</v>
      </c>
      <c r="H487" s="195" t="s">
        <v>729</v>
      </c>
      <c r="I487" s="219" t="str">
        <f t="shared" si="37"/>
        <v>50671669d</v>
      </c>
      <c r="J487" s="193" t="str">
        <f t="shared" si="38"/>
        <v>50671669026 03</v>
      </c>
      <c r="K487" s="5"/>
      <c r="L487" s="193" t="str">
        <f t="shared" si="39"/>
        <v>50671669026 03B</v>
      </c>
      <c r="M487" s="5" t="str">
        <f t="shared" si="40"/>
        <v>Zväz slovenského lyžovaniadBSmaržová Petra</v>
      </c>
      <c r="N487" s="3" t="str">
        <f t="shared" si="41"/>
        <v>50671669dB</v>
      </c>
    </row>
    <row r="488" spans="1:14" x14ac:dyDescent="0.2">
      <c r="A488" s="192" t="s">
        <v>1199</v>
      </c>
      <c r="B488" s="233" t="str">
        <f>VLOOKUP(A488,Adr!A:B,2,FALSE)</f>
        <v>Zväz slovenského lyžovania</v>
      </c>
      <c r="C488" s="212" t="s">
        <v>1756</v>
      </c>
      <c r="D488" s="214">
        <v>100000</v>
      </c>
      <c r="E488" s="199">
        <v>0</v>
      </c>
      <c r="F488" s="192" t="s">
        <v>203</v>
      </c>
      <c r="G488" s="198" t="s">
        <v>10</v>
      </c>
      <c r="H488" s="195" t="s">
        <v>729</v>
      </c>
      <c r="I488" s="219" t="str">
        <f t="shared" si="37"/>
        <v>50671669d</v>
      </c>
      <c r="J488" s="193" t="str">
        <f t="shared" si="38"/>
        <v>50671669026 03</v>
      </c>
      <c r="K488" s="5"/>
      <c r="L488" s="193" t="str">
        <f t="shared" si="39"/>
        <v>50671669026 03B</v>
      </c>
      <c r="M488" s="5" t="str">
        <f t="shared" si="40"/>
        <v>Zväz slovenského lyžovaniadBVlhová Petra</v>
      </c>
      <c r="N488" s="3" t="str">
        <f t="shared" si="41"/>
        <v>50671669dB</v>
      </c>
    </row>
    <row r="489" spans="1:14" x14ac:dyDescent="0.2">
      <c r="A489" s="192" t="s">
        <v>1199</v>
      </c>
      <c r="B489" s="233" t="str">
        <f>VLOOKUP(A489,Adr!A:B,2,FALSE)</f>
        <v>Zväz slovenského lyžovania</v>
      </c>
      <c r="C489" s="223" t="s">
        <v>1757</v>
      </c>
      <c r="D489" s="213">
        <v>40000</v>
      </c>
      <c r="E489" s="269">
        <v>0</v>
      </c>
      <c r="F489" s="192" t="s">
        <v>203</v>
      </c>
      <c r="G489" s="198" t="s">
        <v>10</v>
      </c>
      <c r="H489" s="195" t="s">
        <v>729</v>
      </c>
      <c r="I489" s="219" t="str">
        <f t="shared" si="37"/>
        <v>50671669d</v>
      </c>
      <c r="J489" s="193" t="str">
        <f t="shared" si="38"/>
        <v>50671669026 03</v>
      </c>
      <c r="K489" s="5"/>
      <c r="L489" s="193" t="str">
        <f t="shared" si="39"/>
        <v>50671669026 03B</v>
      </c>
      <c r="M489" s="5" t="str">
        <f t="shared" si="40"/>
        <v>Zväz slovenského lyžovaniadBŽampa Adam</v>
      </c>
      <c r="N489" s="3" t="str">
        <f t="shared" si="41"/>
        <v>50671669dB</v>
      </c>
    </row>
    <row r="490" spans="1:14" x14ac:dyDescent="0.2">
      <c r="A490" s="209" t="s">
        <v>1761</v>
      </c>
      <c r="B490" s="233" t="str">
        <f>VLOOKUP(A490,Adr!A:B,2,FALSE)</f>
        <v>Zväz vodáctva a raftingu Slovenskej republiky</v>
      </c>
      <c r="C490" s="212" t="s">
        <v>1793</v>
      </c>
      <c r="D490" s="214">
        <v>5000</v>
      </c>
      <c r="E490" s="199">
        <v>0</v>
      </c>
      <c r="F490" s="192" t="s">
        <v>205</v>
      </c>
      <c r="G490" s="198" t="s">
        <v>10</v>
      </c>
      <c r="H490" s="195" t="s">
        <v>729</v>
      </c>
      <c r="I490" s="219" t="str">
        <f t="shared" si="37"/>
        <v>12664901f</v>
      </c>
      <c r="J490" s="193" t="str">
        <f t="shared" si="38"/>
        <v>12664901026 03</v>
      </c>
      <c r="K490" s="5"/>
      <c r="L490" s="193" t="str">
        <f t="shared" si="39"/>
        <v>12664901026 03B</v>
      </c>
      <c r="M490" s="5" t="str">
        <f t="shared" si="40"/>
        <v>Zväz vodáctva a raftingu Slovenskej republikyfBPlnenie úloh verejného záujmu v športe - rozvoj športu</v>
      </c>
      <c r="N490" s="3" t="str">
        <f t="shared" si="41"/>
        <v>12664901fB</v>
      </c>
    </row>
    <row r="491" spans="1:14" x14ac:dyDescent="0.2">
      <c r="A491" s="192"/>
      <c r="B491" s="233" t="e">
        <f>VLOOKUP(A491,Adr!A:B,2,FALSE)</f>
        <v>#N/A</v>
      </c>
      <c r="C491" s="223"/>
      <c r="D491" s="213"/>
      <c r="E491" s="199"/>
      <c r="F491" s="192"/>
      <c r="G491" s="195"/>
      <c r="H491" s="195"/>
      <c r="I491" s="219" t="str">
        <f t="shared" si="37"/>
        <v/>
      </c>
      <c r="J491" s="193" t="str">
        <f t="shared" si="38"/>
        <v/>
      </c>
      <c r="K491" s="5"/>
      <c r="L491" s="193" t="str">
        <f t="shared" si="39"/>
        <v/>
      </c>
      <c r="M491" s="5" t="e">
        <f t="shared" si="40"/>
        <v>#N/A</v>
      </c>
      <c r="N491" s="3" t="str">
        <f t="shared" si="41"/>
        <v/>
      </c>
    </row>
    <row r="492" spans="1:14" x14ac:dyDescent="0.2">
      <c r="A492" s="192"/>
      <c r="B492" s="233" t="e">
        <f>VLOOKUP(A492,Adr!A:B,2,FALSE)</f>
        <v>#N/A</v>
      </c>
      <c r="C492" s="224"/>
      <c r="D492" s="218"/>
      <c r="E492" s="199"/>
      <c r="F492" s="192"/>
      <c r="G492" s="195"/>
      <c r="H492" s="195"/>
      <c r="I492" s="219" t="str">
        <f t="shared" si="37"/>
        <v/>
      </c>
      <c r="J492" s="193" t="str">
        <f t="shared" si="38"/>
        <v/>
      </c>
      <c r="K492" s="5"/>
      <c r="L492" s="193" t="str">
        <f t="shared" si="39"/>
        <v/>
      </c>
      <c r="M492" s="5" t="e">
        <f t="shared" si="40"/>
        <v>#N/A</v>
      </c>
      <c r="N492" s="3" t="str">
        <f t="shared" si="41"/>
        <v/>
      </c>
    </row>
    <row r="493" spans="1:14" x14ac:dyDescent="0.2">
      <c r="A493" s="192"/>
      <c r="B493" s="233" t="e">
        <f>VLOOKUP(A493,Adr!A:B,2,FALSE)</f>
        <v>#N/A</v>
      </c>
      <c r="C493" s="223"/>
      <c r="D493" s="213"/>
      <c r="E493" s="199"/>
      <c r="F493" s="192"/>
      <c r="G493" s="195"/>
      <c r="H493" s="195"/>
      <c r="I493" s="219" t="str">
        <f t="shared" si="37"/>
        <v/>
      </c>
      <c r="J493" s="193" t="str">
        <f t="shared" si="38"/>
        <v/>
      </c>
      <c r="K493" s="5"/>
      <c r="L493" s="193" t="str">
        <f t="shared" si="39"/>
        <v/>
      </c>
      <c r="M493" s="5" t="e">
        <f t="shared" si="40"/>
        <v>#N/A</v>
      </c>
      <c r="N493" s="3" t="str">
        <f t="shared" si="41"/>
        <v/>
      </c>
    </row>
    <row r="494" spans="1:14" x14ac:dyDescent="0.2">
      <c r="A494" s="192"/>
      <c r="B494" s="233" t="e">
        <f>VLOOKUP(A494,Adr!A:B,2,FALSE)</f>
        <v>#N/A</v>
      </c>
      <c r="C494" s="224"/>
      <c r="D494" s="218"/>
      <c r="E494" s="199"/>
      <c r="F494" s="192"/>
      <c r="G494" s="195"/>
      <c r="H494" s="195"/>
      <c r="I494" s="219"/>
      <c r="J494" s="193"/>
      <c r="K494" s="5"/>
      <c r="L494" s="193" t="str">
        <f t="shared" si="39"/>
        <v/>
      </c>
      <c r="M494" s="5" t="e">
        <f t="shared" si="40"/>
        <v>#N/A</v>
      </c>
      <c r="N494" s="3" t="str">
        <f t="shared" si="41"/>
        <v/>
      </c>
    </row>
    <row r="495" spans="1:14" x14ac:dyDescent="0.2">
      <c r="A495" s="192"/>
      <c r="B495" s="233" t="e">
        <f>VLOOKUP(A495,Adr!A:B,2,FALSE)</f>
        <v>#N/A</v>
      </c>
      <c r="C495" s="223"/>
      <c r="D495" s="213"/>
      <c r="E495" s="199"/>
      <c r="F495" s="192"/>
      <c r="G495" s="195"/>
      <c r="H495" s="195"/>
      <c r="I495" s="219"/>
      <c r="J495" s="193"/>
      <c r="K495" s="5"/>
      <c r="L495" s="193" t="str">
        <f t="shared" si="39"/>
        <v/>
      </c>
      <c r="M495" s="5" t="e">
        <f t="shared" si="40"/>
        <v>#N/A</v>
      </c>
      <c r="N495" s="3" t="str">
        <f t="shared" si="41"/>
        <v/>
      </c>
    </row>
    <row r="496" spans="1:14" x14ac:dyDescent="0.2">
      <c r="A496" s="225"/>
      <c r="B496" s="233" t="e">
        <f>VLOOKUP(A496,Adr!A:B,2,FALSE)</f>
        <v>#N/A</v>
      </c>
      <c r="C496" s="195"/>
      <c r="D496" s="198"/>
      <c r="E496" s="199"/>
      <c r="F496" s="192"/>
      <c r="G496" s="245"/>
      <c r="H496" s="195"/>
      <c r="I496" s="219"/>
      <c r="J496" s="193"/>
      <c r="K496" s="5"/>
      <c r="L496" s="193" t="str">
        <f t="shared" si="39"/>
        <v/>
      </c>
      <c r="M496" s="5" t="e">
        <f t="shared" si="40"/>
        <v>#N/A</v>
      </c>
      <c r="N496" s="3" t="str">
        <f t="shared" si="41"/>
        <v/>
      </c>
    </row>
    <row r="497" spans="1:14" x14ac:dyDescent="0.2">
      <c r="A497" s="192"/>
      <c r="B497" s="233" t="e">
        <f>VLOOKUP(A497,Adr!A:B,2,FALSE)</f>
        <v>#N/A</v>
      </c>
      <c r="C497" s="224"/>
      <c r="D497" s="218"/>
      <c r="E497" s="199"/>
      <c r="F497" s="209"/>
      <c r="G497" s="212"/>
      <c r="H497" s="212"/>
      <c r="I497" s="200"/>
      <c r="J497" s="193"/>
      <c r="K497" s="5"/>
      <c r="L497" s="193" t="str">
        <f t="shared" si="39"/>
        <v/>
      </c>
      <c r="M497" s="5" t="e">
        <f t="shared" si="40"/>
        <v>#N/A</v>
      </c>
      <c r="N497" s="3" t="str">
        <f t="shared" si="41"/>
        <v/>
      </c>
    </row>
    <row r="498" spans="1:14" x14ac:dyDescent="0.2">
      <c r="A498" s="192"/>
      <c r="B498" s="233" t="e">
        <f>VLOOKUP(A498,Adr!A:B,2,FALSE)</f>
        <v>#N/A</v>
      </c>
      <c r="C498" s="224"/>
      <c r="D498" s="218"/>
      <c r="E498" s="199"/>
      <c r="F498" s="209"/>
      <c r="G498" s="212"/>
      <c r="H498" s="212"/>
      <c r="I498" s="200"/>
      <c r="J498" s="193"/>
      <c r="K498" s="5"/>
      <c r="L498" s="193" t="str">
        <f t="shared" si="39"/>
        <v/>
      </c>
      <c r="M498" s="5" t="e">
        <f t="shared" si="40"/>
        <v>#N/A</v>
      </c>
      <c r="N498" s="3" t="str">
        <f t="shared" si="41"/>
        <v/>
      </c>
    </row>
    <row r="499" spans="1:14" x14ac:dyDescent="0.2">
      <c r="A499" s="209"/>
      <c r="B499" s="233" t="e">
        <f>VLOOKUP(A499,Adr!A:B,2,FALSE)</f>
        <v>#N/A</v>
      </c>
      <c r="C499" s="212"/>
      <c r="D499" s="214"/>
      <c r="E499" s="269"/>
      <c r="F499" s="209"/>
      <c r="G499" s="212"/>
      <c r="H499" s="212"/>
      <c r="I499" s="219"/>
      <c r="J499" s="193"/>
      <c r="K499" s="5"/>
      <c r="L499" s="193" t="str">
        <f t="shared" si="39"/>
        <v/>
      </c>
      <c r="M499" s="5" t="e">
        <f t="shared" si="40"/>
        <v>#N/A</v>
      </c>
      <c r="N499" s="3" t="str">
        <f t="shared" si="41"/>
        <v/>
      </c>
    </row>
    <row r="500" spans="1:14" x14ac:dyDescent="0.2">
      <c r="A500" s="229"/>
      <c r="B500" s="233" t="e">
        <f>VLOOKUP(A500,Adr!A:B,2,FALSE)</f>
        <v>#N/A</v>
      </c>
      <c r="C500" s="195"/>
      <c r="D500" s="198"/>
      <c r="E500" s="199"/>
      <c r="F500" s="192"/>
      <c r="G500" s="245"/>
      <c r="H500" s="195"/>
      <c r="I500" s="219"/>
      <c r="J500" s="193"/>
      <c r="K500" s="5"/>
      <c r="L500" s="193" t="str">
        <f t="shared" si="39"/>
        <v/>
      </c>
      <c r="M500" s="5" t="e">
        <f t="shared" si="40"/>
        <v>#N/A</v>
      </c>
      <c r="N500" s="3" t="str">
        <f t="shared" si="41"/>
        <v/>
      </c>
    </row>
    <row r="501" spans="1:14" x14ac:dyDescent="0.2">
      <c r="A501" s="192"/>
      <c r="B501" s="233" t="e">
        <f>VLOOKUP(A501,Adr!A:B,2,FALSE)</f>
        <v>#N/A</v>
      </c>
      <c r="C501" s="223"/>
      <c r="D501" s="213"/>
      <c r="E501" s="199"/>
      <c r="F501" s="192"/>
      <c r="G501" s="195"/>
      <c r="H501" s="195"/>
      <c r="I501" s="219"/>
      <c r="J501" s="193"/>
      <c r="K501" s="5"/>
      <c r="L501" s="193" t="str">
        <f t="shared" si="39"/>
        <v/>
      </c>
      <c r="M501" s="5" t="e">
        <f t="shared" si="40"/>
        <v>#N/A</v>
      </c>
      <c r="N501" s="3" t="str">
        <f t="shared" si="41"/>
        <v/>
      </c>
    </row>
    <row r="502" spans="1:14" x14ac:dyDescent="0.2">
      <c r="A502" s="192"/>
      <c r="B502" s="233" t="e">
        <f>VLOOKUP(A502,Adr!A:B,2,FALSE)</f>
        <v>#N/A</v>
      </c>
      <c r="C502" s="223"/>
      <c r="D502" s="213"/>
      <c r="E502" s="199"/>
      <c r="F502" s="192"/>
      <c r="G502" s="195"/>
      <c r="H502" s="195"/>
      <c r="I502" s="219"/>
      <c r="J502" s="193"/>
      <c r="K502" s="5"/>
      <c r="L502" s="193" t="str">
        <f t="shared" si="39"/>
        <v/>
      </c>
      <c r="M502" s="5" t="e">
        <f t="shared" si="40"/>
        <v>#N/A</v>
      </c>
      <c r="N502" s="3" t="str">
        <f t="shared" si="41"/>
        <v/>
      </c>
    </row>
    <row r="503" spans="1:14" x14ac:dyDescent="0.2">
      <c r="A503" s="192"/>
      <c r="B503" s="233" t="e">
        <f>VLOOKUP(A503,Adr!A:B,2,FALSE)</f>
        <v>#N/A</v>
      </c>
      <c r="C503" s="224"/>
      <c r="D503" s="218"/>
      <c r="E503" s="199"/>
      <c r="F503" s="192"/>
      <c r="G503" s="195"/>
      <c r="H503" s="195"/>
      <c r="I503" s="219"/>
      <c r="J503" s="193"/>
      <c r="K503" s="5"/>
      <c r="L503" s="193" t="str">
        <f t="shared" si="39"/>
        <v/>
      </c>
      <c r="M503" s="5" t="e">
        <f t="shared" si="40"/>
        <v>#N/A</v>
      </c>
      <c r="N503" s="3" t="str">
        <f t="shared" si="41"/>
        <v/>
      </c>
    </row>
    <row r="504" spans="1:14" x14ac:dyDescent="0.2">
      <c r="A504" s="192"/>
      <c r="B504" s="233" t="e">
        <f>VLOOKUP(A504,Adr!A:B,2,FALSE)</f>
        <v>#N/A</v>
      </c>
      <c r="C504" s="224"/>
      <c r="D504" s="218"/>
      <c r="E504" s="199"/>
      <c r="F504" s="192"/>
      <c r="G504" s="195"/>
      <c r="H504" s="195"/>
      <c r="I504" s="219"/>
      <c r="J504" s="193"/>
      <c r="K504" s="5"/>
      <c r="L504" s="193" t="str">
        <f t="shared" si="39"/>
        <v/>
      </c>
      <c r="M504" s="5" t="e">
        <f t="shared" si="40"/>
        <v>#N/A</v>
      </c>
      <c r="N504" s="3" t="str">
        <f t="shared" si="41"/>
        <v/>
      </c>
    </row>
    <row r="505" spans="1:14" x14ac:dyDescent="0.2">
      <c r="A505" s="192"/>
      <c r="B505" s="233" t="e">
        <f>VLOOKUP(A505,Adr!A:B,2,FALSE)</f>
        <v>#N/A</v>
      </c>
      <c r="C505" s="224"/>
      <c r="D505" s="218"/>
      <c r="E505" s="199"/>
      <c r="F505" s="192"/>
      <c r="G505" s="195"/>
      <c r="H505" s="195"/>
      <c r="I505" s="219"/>
      <c r="J505" s="193"/>
      <c r="K505" s="5"/>
      <c r="L505" s="193" t="str">
        <f t="shared" si="39"/>
        <v/>
      </c>
      <c r="M505" s="5" t="e">
        <f t="shared" si="40"/>
        <v>#N/A</v>
      </c>
      <c r="N505" s="3" t="str">
        <f t="shared" si="41"/>
        <v/>
      </c>
    </row>
    <row r="506" spans="1:14" x14ac:dyDescent="0.2">
      <c r="A506" s="192"/>
      <c r="B506" s="233" t="e">
        <f>VLOOKUP(A506,Adr!A:B,2,FALSE)</f>
        <v>#N/A</v>
      </c>
      <c r="C506" s="223"/>
      <c r="D506" s="213"/>
      <c r="E506" s="199"/>
      <c r="F506" s="192"/>
      <c r="G506" s="195"/>
      <c r="H506" s="195"/>
      <c r="I506" s="219"/>
      <c r="J506" s="193"/>
      <c r="K506" s="5"/>
      <c r="L506" s="193" t="str">
        <f t="shared" si="39"/>
        <v/>
      </c>
      <c r="M506" s="5" t="e">
        <f t="shared" si="40"/>
        <v>#N/A</v>
      </c>
      <c r="N506" s="3" t="str">
        <f t="shared" si="41"/>
        <v/>
      </c>
    </row>
    <row r="507" spans="1:14" x14ac:dyDescent="0.2">
      <c r="A507" s="192"/>
      <c r="B507" s="233" t="e">
        <f>VLOOKUP(A507,Adr!A:B,2,FALSE)</f>
        <v>#N/A</v>
      </c>
      <c r="C507" s="223"/>
      <c r="D507" s="213"/>
      <c r="E507" s="199"/>
      <c r="F507" s="192"/>
      <c r="G507" s="195"/>
      <c r="H507" s="195"/>
      <c r="I507" s="219"/>
      <c r="J507" s="193"/>
      <c r="K507" s="5"/>
      <c r="L507" s="193" t="str">
        <f t="shared" si="39"/>
        <v/>
      </c>
      <c r="M507" s="5" t="e">
        <f t="shared" si="40"/>
        <v>#N/A</v>
      </c>
      <c r="N507" s="3" t="str">
        <f t="shared" si="41"/>
        <v/>
      </c>
    </row>
    <row r="508" spans="1:14" x14ac:dyDescent="0.2">
      <c r="A508" s="192"/>
      <c r="B508" s="233" t="e">
        <f>VLOOKUP(A508,Adr!A:B,2,FALSE)</f>
        <v>#N/A</v>
      </c>
      <c r="C508" s="224"/>
      <c r="D508" s="218"/>
      <c r="E508" s="199"/>
      <c r="F508" s="192"/>
      <c r="G508" s="195"/>
      <c r="H508" s="195"/>
      <c r="I508" s="219"/>
      <c r="J508" s="193"/>
      <c r="K508" s="5"/>
      <c r="L508" s="193" t="str">
        <f t="shared" si="39"/>
        <v/>
      </c>
      <c r="M508" s="5" t="e">
        <f t="shared" si="40"/>
        <v>#N/A</v>
      </c>
      <c r="N508" s="3" t="str">
        <f t="shared" si="41"/>
        <v/>
      </c>
    </row>
    <row r="509" spans="1:14" x14ac:dyDescent="0.2">
      <c r="A509" s="192"/>
      <c r="B509" s="233" t="e">
        <f>VLOOKUP(A509,Adr!A:B,2,FALSE)</f>
        <v>#N/A</v>
      </c>
      <c r="C509" s="224"/>
      <c r="D509" s="218"/>
      <c r="E509" s="199"/>
      <c r="F509" s="192"/>
      <c r="G509" s="195"/>
      <c r="H509" s="195"/>
      <c r="I509" s="200"/>
      <c r="J509" s="193"/>
      <c r="K509" s="5"/>
      <c r="L509" s="193" t="str">
        <f t="shared" si="39"/>
        <v/>
      </c>
      <c r="M509" s="5" t="e">
        <f t="shared" si="40"/>
        <v>#N/A</v>
      </c>
      <c r="N509" s="3" t="str">
        <f t="shared" si="41"/>
        <v/>
      </c>
    </row>
    <row r="510" spans="1:14" x14ac:dyDescent="0.2">
      <c r="A510" s="225"/>
      <c r="B510" s="233" t="e">
        <f>VLOOKUP(A510,Adr!A:B,2,FALSE)</f>
        <v>#N/A</v>
      </c>
      <c r="C510" s="195"/>
      <c r="D510" s="198"/>
      <c r="E510" s="199"/>
      <c r="F510" s="192"/>
      <c r="G510" s="245"/>
      <c r="H510" s="195"/>
      <c r="I510" s="219"/>
      <c r="J510" s="193"/>
      <c r="K510" s="5"/>
      <c r="L510" s="193" t="str">
        <f t="shared" si="39"/>
        <v/>
      </c>
      <c r="M510" s="5" t="e">
        <f t="shared" si="40"/>
        <v>#N/A</v>
      </c>
      <c r="N510" s="3" t="str">
        <f t="shared" si="41"/>
        <v/>
      </c>
    </row>
    <row r="511" spans="1:14" x14ac:dyDescent="0.2">
      <c r="A511" s="192"/>
      <c r="B511" s="233" t="e">
        <f>VLOOKUP(A511,Adr!A:B,2,FALSE)</f>
        <v>#N/A</v>
      </c>
      <c r="C511" s="224"/>
      <c r="D511" s="218"/>
      <c r="E511" s="199"/>
      <c r="F511" s="209"/>
      <c r="G511" s="212"/>
      <c r="H511" s="212"/>
      <c r="I511" s="200"/>
      <c r="J511" s="193"/>
      <c r="K511" s="5"/>
      <c r="L511" s="193" t="str">
        <f t="shared" si="39"/>
        <v/>
      </c>
      <c r="M511" s="5" t="e">
        <f t="shared" si="40"/>
        <v>#N/A</v>
      </c>
      <c r="N511" s="3" t="str">
        <f t="shared" si="41"/>
        <v/>
      </c>
    </row>
    <row r="512" spans="1:14" x14ac:dyDescent="0.2">
      <c r="A512" s="192"/>
      <c r="B512" s="233" t="e">
        <f>VLOOKUP(A512,Adr!A:B,2,FALSE)</f>
        <v>#N/A</v>
      </c>
      <c r="C512" s="212"/>
      <c r="D512" s="213"/>
      <c r="E512" s="199"/>
      <c r="F512" s="209"/>
      <c r="G512" s="212"/>
      <c r="H512" s="212"/>
      <c r="I512" s="219"/>
      <c r="J512" s="193"/>
      <c r="K512" s="5"/>
      <c r="L512" s="193" t="str">
        <f t="shared" si="39"/>
        <v/>
      </c>
      <c r="M512" s="5" t="e">
        <f t="shared" si="40"/>
        <v>#N/A</v>
      </c>
      <c r="N512" s="3" t="str">
        <f t="shared" si="41"/>
        <v/>
      </c>
    </row>
    <row r="513" spans="1:14" x14ac:dyDescent="0.2">
      <c r="A513" s="192"/>
      <c r="B513" s="233" t="e">
        <f>VLOOKUP(A513,Adr!A:B,2,FALSE)</f>
        <v>#N/A</v>
      </c>
      <c r="C513" s="223"/>
      <c r="D513" s="213"/>
      <c r="E513" s="199"/>
      <c r="F513" s="192"/>
      <c r="G513" s="195"/>
      <c r="H513" s="195"/>
      <c r="I513" s="219"/>
      <c r="J513" s="193"/>
      <c r="K513" s="5"/>
      <c r="L513" s="193" t="str">
        <f t="shared" si="39"/>
        <v/>
      </c>
      <c r="M513" s="5" t="e">
        <f t="shared" si="40"/>
        <v>#N/A</v>
      </c>
      <c r="N513" s="3" t="str">
        <f t="shared" si="41"/>
        <v/>
      </c>
    </row>
    <row r="514" spans="1:14" x14ac:dyDescent="0.2">
      <c r="A514" s="229"/>
      <c r="B514" s="233" t="e">
        <f>VLOOKUP(A514,Adr!A:B,2,FALSE)</f>
        <v>#N/A</v>
      </c>
      <c r="C514" s="195"/>
      <c r="D514" s="198"/>
      <c r="E514" s="199"/>
      <c r="F514" s="192"/>
      <c r="G514" s="245"/>
      <c r="H514" s="195"/>
      <c r="I514" s="219"/>
      <c r="J514" s="193"/>
      <c r="K514" s="5"/>
      <c r="L514" s="193" t="str">
        <f t="shared" ref="L514:L577" si="42">A514&amp;G514&amp;H514</f>
        <v/>
      </c>
      <c r="M514" s="5" t="e">
        <f t="shared" ref="M514:M577" si="43">B514&amp;F514&amp;H514&amp;C514</f>
        <v>#N/A</v>
      </c>
      <c r="N514" s="3" t="str">
        <f t="shared" si="41"/>
        <v/>
      </c>
    </row>
    <row r="515" spans="1:14" x14ac:dyDescent="0.2">
      <c r="A515" s="225"/>
      <c r="B515" s="233" t="e">
        <f>VLOOKUP(A515,Adr!A:B,2,FALSE)</f>
        <v>#N/A</v>
      </c>
      <c r="C515" s="195"/>
      <c r="D515" s="198"/>
      <c r="E515" s="199"/>
      <c r="F515" s="192"/>
      <c r="G515" s="245"/>
      <c r="H515" s="195"/>
      <c r="I515" s="219"/>
      <c r="J515" s="193"/>
      <c r="K515" s="5"/>
      <c r="L515" s="193" t="str">
        <f t="shared" si="42"/>
        <v/>
      </c>
      <c r="M515" s="5" t="e">
        <f t="shared" si="43"/>
        <v>#N/A</v>
      </c>
      <c r="N515" s="3" t="str">
        <f t="shared" si="41"/>
        <v/>
      </c>
    </row>
    <row r="516" spans="1:14" x14ac:dyDescent="0.2">
      <c r="A516" s="225"/>
      <c r="B516" s="233" t="e">
        <f>VLOOKUP(A516,Adr!A:B,2,FALSE)</f>
        <v>#N/A</v>
      </c>
      <c r="C516" s="195"/>
      <c r="D516" s="198"/>
      <c r="E516" s="199"/>
      <c r="F516" s="192"/>
      <c r="G516" s="245"/>
      <c r="H516" s="195"/>
      <c r="I516" s="219"/>
      <c r="J516" s="193"/>
      <c r="K516" s="5"/>
      <c r="L516" s="193" t="str">
        <f t="shared" si="42"/>
        <v/>
      </c>
      <c r="M516" s="5" t="e">
        <f t="shared" si="43"/>
        <v>#N/A</v>
      </c>
      <c r="N516" s="3" t="str">
        <f t="shared" si="41"/>
        <v/>
      </c>
    </row>
    <row r="517" spans="1:14" x14ac:dyDescent="0.2">
      <c r="A517" s="225"/>
      <c r="B517" s="233" t="e">
        <f>VLOOKUP(A517,Adr!A:B,2,FALSE)</f>
        <v>#N/A</v>
      </c>
      <c r="C517" s="195"/>
      <c r="D517" s="198"/>
      <c r="E517" s="199"/>
      <c r="F517" s="192"/>
      <c r="G517" s="245"/>
      <c r="H517" s="195"/>
      <c r="I517" s="219"/>
      <c r="J517" s="193"/>
      <c r="K517" s="5"/>
      <c r="L517" s="193" t="str">
        <f t="shared" si="42"/>
        <v/>
      </c>
      <c r="M517" s="5" t="e">
        <f t="shared" si="43"/>
        <v>#N/A</v>
      </c>
      <c r="N517" s="3" t="str">
        <f t="shared" si="41"/>
        <v/>
      </c>
    </row>
    <row r="518" spans="1:14" x14ac:dyDescent="0.2">
      <c r="A518" s="225"/>
      <c r="B518" s="233" t="e">
        <f>VLOOKUP(A518,Adr!A:B,2,FALSE)</f>
        <v>#N/A</v>
      </c>
      <c r="C518" s="195"/>
      <c r="D518" s="198"/>
      <c r="E518" s="199"/>
      <c r="F518" s="192"/>
      <c r="G518" s="245"/>
      <c r="H518" s="195"/>
      <c r="I518" s="219"/>
      <c r="J518" s="193"/>
      <c r="K518" s="5"/>
      <c r="L518" s="193" t="str">
        <f t="shared" si="42"/>
        <v/>
      </c>
      <c r="M518" s="5" t="e">
        <f t="shared" si="43"/>
        <v>#N/A</v>
      </c>
      <c r="N518" s="3" t="str">
        <f t="shared" si="41"/>
        <v/>
      </c>
    </row>
    <row r="519" spans="1:14" x14ac:dyDescent="0.2">
      <c r="A519" s="192"/>
      <c r="B519" s="233" t="e">
        <f>VLOOKUP(A519,Adr!A:B,2,FALSE)</f>
        <v>#N/A</v>
      </c>
      <c r="C519" s="224"/>
      <c r="D519" s="218"/>
      <c r="E519" s="199"/>
      <c r="F519" s="192"/>
      <c r="G519" s="195"/>
      <c r="H519" s="195"/>
      <c r="I519" s="200"/>
      <c r="J519" s="193"/>
      <c r="K519" s="5"/>
      <c r="L519" s="193" t="str">
        <f t="shared" si="42"/>
        <v/>
      </c>
      <c r="M519" s="5" t="e">
        <f t="shared" si="43"/>
        <v>#N/A</v>
      </c>
      <c r="N519" s="3" t="str">
        <f t="shared" si="41"/>
        <v/>
      </c>
    </row>
    <row r="520" spans="1:14" x14ac:dyDescent="0.2">
      <c r="A520" s="225"/>
      <c r="B520" s="233" t="e">
        <f>VLOOKUP(A520,Adr!A:B,2,FALSE)</f>
        <v>#N/A</v>
      </c>
      <c r="C520" s="195"/>
      <c r="D520" s="198"/>
      <c r="E520" s="199"/>
      <c r="F520" s="192"/>
      <c r="G520" s="245"/>
      <c r="H520" s="195"/>
      <c r="I520" s="219"/>
      <c r="J520" s="193"/>
      <c r="K520" s="5"/>
      <c r="L520" s="193" t="str">
        <f t="shared" si="42"/>
        <v/>
      </c>
      <c r="M520" s="5" t="e">
        <f t="shared" si="43"/>
        <v>#N/A</v>
      </c>
      <c r="N520" s="3" t="str">
        <f t="shared" si="41"/>
        <v/>
      </c>
    </row>
    <row r="521" spans="1:14" x14ac:dyDescent="0.2">
      <c r="A521" s="229"/>
      <c r="B521" s="233" t="e">
        <f>VLOOKUP(A521,Adr!A:B,2,FALSE)</f>
        <v>#N/A</v>
      </c>
      <c r="C521" s="195"/>
      <c r="D521" s="198"/>
      <c r="E521" s="199"/>
      <c r="F521" s="192"/>
      <c r="G521" s="245"/>
      <c r="H521" s="195"/>
      <c r="I521" s="219"/>
      <c r="J521" s="193"/>
      <c r="K521" s="5"/>
      <c r="L521" s="193" t="str">
        <f t="shared" si="42"/>
        <v/>
      </c>
      <c r="M521" s="5" t="e">
        <f t="shared" si="43"/>
        <v>#N/A</v>
      </c>
      <c r="N521" s="3" t="str">
        <f t="shared" si="41"/>
        <v/>
      </c>
    </row>
    <row r="522" spans="1:14" x14ac:dyDescent="0.2">
      <c r="A522" s="225"/>
      <c r="B522" s="233" t="e">
        <f>VLOOKUP(A522,Adr!A:B,2,FALSE)</f>
        <v>#N/A</v>
      </c>
      <c r="C522" s="195"/>
      <c r="D522" s="198"/>
      <c r="E522" s="199"/>
      <c r="F522" s="192"/>
      <c r="G522" s="245"/>
      <c r="H522" s="195"/>
      <c r="I522" s="219"/>
      <c r="J522" s="193"/>
      <c r="K522" s="5"/>
      <c r="L522" s="193" t="str">
        <f t="shared" si="42"/>
        <v/>
      </c>
      <c r="M522" s="5" t="e">
        <f t="shared" si="43"/>
        <v>#N/A</v>
      </c>
      <c r="N522" s="3" t="str">
        <f t="shared" si="41"/>
        <v/>
      </c>
    </row>
    <row r="523" spans="1:14" x14ac:dyDescent="0.2">
      <c r="A523" s="229"/>
      <c r="B523" s="233" t="e">
        <f>VLOOKUP(A523,Adr!A:B,2,FALSE)</f>
        <v>#N/A</v>
      </c>
      <c r="C523" s="195"/>
      <c r="D523" s="198"/>
      <c r="E523" s="199"/>
      <c r="F523" s="192"/>
      <c r="G523" s="245"/>
      <c r="H523" s="195"/>
      <c r="I523" s="219"/>
      <c r="J523" s="193"/>
      <c r="K523" s="5"/>
      <c r="L523" s="193" t="str">
        <f t="shared" si="42"/>
        <v/>
      </c>
      <c r="M523" s="5" t="e">
        <f t="shared" si="43"/>
        <v>#N/A</v>
      </c>
      <c r="N523" s="3" t="str">
        <f t="shared" si="41"/>
        <v/>
      </c>
    </row>
    <row r="524" spans="1:14" x14ac:dyDescent="0.2">
      <c r="A524" s="192"/>
      <c r="B524" s="233" t="e">
        <f>VLOOKUP(A524,Adr!A:B,2,FALSE)</f>
        <v>#N/A</v>
      </c>
      <c r="C524" s="224"/>
      <c r="D524" s="218"/>
      <c r="E524" s="199"/>
      <c r="F524" s="192"/>
      <c r="G524" s="195"/>
      <c r="H524" s="195"/>
      <c r="I524" s="200"/>
      <c r="J524" s="193"/>
      <c r="K524" s="5"/>
      <c r="L524" s="193" t="str">
        <f t="shared" si="42"/>
        <v/>
      </c>
      <c r="M524" s="5" t="e">
        <f t="shared" si="43"/>
        <v>#N/A</v>
      </c>
      <c r="N524" s="3" t="str">
        <f t="shared" si="41"/>
        <v/>
      </c>
    </row>
    <row r="525" spans="1:14" x14ac:dyDescent="0.2">
      <c r="A525" s="192"/>
      <c r="B525" s="233" t="e">
        <f>VLOOKUP(A525,Adr!A:B,2,FALSE)</f>
        <v>#N/A</v>
      </c>
      <c r="C525" s="212"/>
      <c r="D525" s="214"/>
      <c r="E525" s="199"/>
      <c r="F525" s="209"/>
      <c r="G525" s="212"/>
      <c r="H525" s="212"/>
      <c r="I525" s="219"/>
      <c r="J525" s="193"/>
      <c r="K525" s="5"/>
      <c r="L525" s="193" t="str">
        <f t="shared" si="42"/>
        <v/>
      </c>
      <c r="M525" s="5" t="e">
        <f t="shared" si="43"/>
        <v>#N/A</v>
      </c>
      <c r="N525" s="3" t="str">
        <f t="shared" si="41"/>
        <v/>
      </c>
    </row>
    <row r="526" spans="1:14" x14ac:dyDescent="0.2">
      <c r="A526" s="192"/>
      <c r="B526" s="233" t="e">
        <f>VLOOKUP(A526,Adr!A:B,2,FALSE)</f>
        <v>#N/A</v>
      </c>
      <c r="C526" s="212"/>
      <c r="D526" s="214"/>
      <c r="E526" s="199"/>
      <c r="F526" s="209"/>
      <c r="G526" s="212"/>
      <c r="H526" s="212"/>
      <c r="I526" s="219"/>
      <c r="J526" s="193"/>
      <c r="K526" s="5"/>
      <c r="L526" s="193" t="str">
        <f t="shared" si="42"/>
        <v/>
      </c>
      <c r="M526" s="5" t="e">
        <f t="shared" si="43"/>
        <v>#N/A</v>
      </c>
      <c r="N526" s="3" t="str">
        <f t="shared" si="41"/>
        <v/>
      </c>
    </row>
    <row r="527" spans="1:14" x14ac:dyDescent="0.2">
      <c r="A527" s="192"/>
      <c r="B527" s="233" t="e">
        <f>VLOOKUP(A527,Adr!A:B,2,FALSE)</f>
        <v>#N/A</v>
      </c>
      <c r="C527" s="212"/>
      <c r="D527" s="214"/>
      <c r="E527" s="199"/>
      <c r="F527" s="209"/>
      <c r="G527" s="212"/>
      <c r="H527" s="212"/>
      <c r="I527" s="219"/>
      <c r="J527" s="193"/>
      <c r="K527" s="5"/>
      <c r="L527" s="193" t="str">
        <f t="shared" si="42"/>
        <v/>
      </c>
      <c r="M527" s="5" t="e">
        <f t="shared" si="43"/>
        <v>#N/A</v>
      </c>
      <c r="N527" s="3" t="str">
        <f t="shared" si="41"/>
        <v/>
      </c>
    </row>
    <row r="528" spans="1:14" x14ac:dyDescent="0.2">
      <c r="A528" s="192"/>
      <c r="B528" s="233" t="e">
        <f>VLOOKUP(A528,Adr!A:B,2,FALSE)</f>
        <v>#N/A</v>
      </c>
      <c r="C528" s="212"/>
      <c r="D528" s="214"/>
      <c r="E528" s="199"/>
      <c r="F528" s="209"/>
      <c r="G528" s="212"/>
      <c r="H528" s="212"/>
      <c r="I528" s="219"/>
      <c r="J528" s="193"/>
      <c r="K528" s="5"/>
      <c r="L528" s="193" t="str">
        <f t="shared" si="42"/>
        <v/>
      </c>
      <c r="M528" s="5" t="e">
        <f t="shared" si="43"/>
        <v>#N/A</v>
      </c>
      <c r="N528" s="3" t="str">
        <f t="shared" si="41"/>
        <v/>
      </c>
    </row>
    <row r="529" spans="1:14" x14ac:dyDescent="0.2">
      <c r="A529" s="192"/>
      <c r="B529" s="233" t="e">
        <f>VLOOKUP(A529,Adr!A:B,2,FALSE)</f>
        <v>#N/A</v>
      </c>
      <c r="C529" s="212"/>
      <c r="D529" s="214"/>
      <c r="E529" s="199"/>
      <c r="F529" s="209"/>
      <c r="G529" s="212"/>
      <c r="H529" s="212"/>
      <c r="I529" s="219"/>
      <c r="J529" s="193"/>
      <c r="K529" s="5"/>
      <c r="L529" s="193" t="str">
        <f t="shared" si="42"/>
        <v/>
      </c>
      <c r="M529" s="5" t="e">
        <f t="shared" si="43"/>
        <v>#N/A</v>
      </c>
      <c r="N529" s="3" t="str">
        <f t="shared" si="41"/>
        <v/>
      </c>
    </row>
    <row r="530" spans="1:14" x14ac:dyDescent="0.2">
      <c r="A530" s="209"/>
      <c r="B530" s="233" t="e">
        <f>VLOOKUP(A530,Adr!A:B,2,FALSE)</f>
        <v>#N/A</v>
      </c>
      <c r="C530" s="212"/>
      <c r="D530" s="213"/>
      <c r="E530" s="199"/>
      <c r="F530" s="209"/>
      <c r="G530" s="212"/>
      <c r="H530" s="212"/>
      <c r="I530" s="219"/>
      <c r="J530" s="193"/>
      <c r="K530" s="5"/>
      <c r="L530" s="193" t="str">
        <f t="shared" si="42"/>
        <v/>
      </c>
      <c r="M530" s="5" t="e">
        <f t="shared" si="43"/>
        <v>#N/A</v>
      </c>
      <c r="N530" s="3" t="str">
        <f t="shared" si="41"/>
        <v/>
      </c>
    </row>
    <row r="531" spans="1:14" x14ac:dyDescent="0.2">
      <c r="A531" s="209"/>
      <c r="B531" s="233" t="e">
        <f>VLOOKUP(A531,Adr!A:B,2,FALSE)</f>
        <v>#N/A</v>
      </c>
      <c r="C531" s="212"/>
      <c r="D531" s="213"/>
      <c r="E531" s="199"/>
      <c r="F531" s="209"/>
      <c r="G531" s="212"/>
      <c r="H531" s="212"/>
      <c r="I531" s="219"/>
      <c r="J531" s="193"/>
      <c r="K531" s="5"/>
      <c r="L531" s="193" t="str">
        <f t="shared" si="42"/>
        <v/>
      </c>
      <c r="M531" s="5" t="e">
        <f t="shared" si="43"/>
        <v>#N/A</v>
      </c>
      <c r="N531" s="3" t="str">
        <f t="shared" si="41"/>
        <v/>
      </c>
    </row>
    <row r="532" spans="1:14" x14ac:dyDescent="0.2">
      <c r="A532" s="192"/>
      <c r="B532" s="233" t="e">
        <f>VLOOKUP(A532,Adr!A:B,2,FALSE)</f>
        <v>#N/A</v>
      </c>
      <c r="C532" s="212"/>
      <c r="D532" s="214"/>
      <c r="E532" s="199"/>
      <c r="F532" s="209"/>
      <c r="G532" s="212"/>
      <c r="H532" s="212"/>
      <c r="I532" s="219"/>
      <c r="J532" s="193"/>
      <c r="K532" s="5"/>
      <c r="L532" s="193" t="str">
        <f t="shared" si="42"/>
        <v/>
      </c>
      <c r="M532" s="5" t="e">
        <f t="shared" si="43"/>
        <v>#N/A</v>
      </c>
      <c r="N532" s="3" t="str">
        <f t="shared" si="41"/>
        <v/>
      </c>
    </row>
    <row r="533" spans="1:14" x14ac:dyDescent="0.2">
      <c r="A533" s="209"/>
      <c r="B533" s="233" t="e">
        <f>VLOOKUP(A533,Adr!A:B,2,FALSE)</f>
        <v>#N/A</v>
      </c>
      <c r="C533" s="212"/>
      <c r="D533" s="214"/>
      <c r="E533" s="199"/>
      <c r="F533" s="209"/>
      <c r="G533" s="212"/>
      <c r="H533" s="212"/>
      <c r="I533" s="219"/>
      <c r="J533" s="193"/>
      <c r="K533" s="5"/>
      <c r="L533" s="193" t="str">
        <f t="shared" si="42"/>
        <v/>
      </c>
      <c r="M533" s="5" t="e">
        <f t="shared" si="43"/>
        <v>#N/A</v>
      </c>
      <c r="N533" s="3" t="str">
        <f t="shared" si="41"/>
        <v/>
      </c>
    </row>
    <row r="534" spans="1:14" x14ac:dyDescent="0.2">
      <c r="A534" s="192"/>
      <c r="B534" s="233" t="e">
        <f>VLOOKUP(A534,Adr!A:B,2,FALSE)</f>
        <v>#N/A</v>
      </c>
      <c r="C534" s="212"/>
      <c r="D534" s="214"/>
      <c r="E534" s="199"/>
      <c r="F534" s="209"/>
      <c r="G534" s="212"/>
      <c r="H534" s="212"/>
      <c r="I534" s="219"/>
      <c r="J534" s="193"/>
      <c r="K534" s="5"/>
      <c r="L534" s="193" t="str">
        <f t="shared" si="42"/>
        <v/>
      </c>
      <c r="M534" s="5" t="e">
        <f t="shared" si="43"/>
        <v>#N/A</v>
      </c>
      <c r="N534" s="3" t="str">
        <f t="shared" ref="N534:N597" si="44">+I534&amp;H534</f>
        <v/>
      </c>
    </row>
    <row r="535" spans="1:14" x14ac:dyDescent="0.2">
      <c r="A535" s="192"/>
      <c r="B535" s="233" t="e">
        <f>VLOOKUP(A535,Adr!A:B,2,FALSE)</f>
        <v>#N/A</v>
      </c>
      <c r="C535" s="212"/>
      <c r="D535" s="214"/>
      <c r="E535" s="199"/>
      <c r="F535" s="209"/>
      <c r="G535" s="212"/>
      <c r="H535" s="212"/>
      <c r="I535" s="219"/>
      <c r="J535" s="193"/>
      <c r="K535" s="5"/>
      <c r="L535" s="193" t="str">
        <f t="shared" si="42"/>
        <v/>
      </c>
      <c r="M535" s="5" t="e">
        <f t="shared" si="43"/>
        <v>#N/A</v>
      </c>
      <c r="N535" s="3" t="str">
        <f t="shared" si="44"/>
        <v/>
      </c>
    </row>
    <row r="536" spans="1:14" x14ac:dyDescent="0.2">
      <c r="A536" s="192"/>
      <c r="B536" s="233" t="e">
        <f>VLOOKUP(A536,Adr!A:B,2,FALSE)</f>
        <v>#N/A</v>
      </c>
      <c r="C536" s="212"/>
      <c r="D536" s="214"/>
      <c r="E536" s="199"/>
      <c r="F536" s="209"/>
      <c r="G536" s="212"/>
      <c r="H536" s="212"/>
      <c r="I536" s="219"/>
      <c r="J536" s="193"/>
      <c r="K536" s="5"/>
      <c r="L536" s="193" t="str">
        <f t="shared" si="42"/>
        <v/>
      </c>
      <c r="M536" s="5" t="e">
        <f t="shared" si="43"/>
        <v>#N/A</v>
      </c>
      <c r="N536" s="3" t="str">
        <f t="shared" si="44"/>
        <v/>
      </c>
    </row>
    <row r="537" spans="1:14" x14ac:dyDescent="0.2">
      <c r="A537" s="192"/>
      <c r="B537" s="233" t="e">
        <f>VLOOKUP(A537,Adr!A:B,2,FALSE)</f>
        <v>#N/A</v>
      </c>
      <c r="C537" s="212"/>
      <c r="D537" s="214"/>
      <c r="E537" s="199"/>
      <c r="F537" s="209"/>
      <c r="G537" s="212"/>
      <c r="H537" s="212"/>
      <c r="I537" s="219"/>
      <c r="J537" s="193"/>
      <c r="K537" s="5"/>
      <c r="L537" s="193" t="str">
        <f t="shared" si="42"/>
        <v/>
      </c>
      <c r="M537" s="5" t="e">
        <f t="shared" si="43"/>
        <v>#N/A</v>
      </c>
      <c r="N537" s="3" t="str">
        <f t="shared" si="44"/>
        <v/>
      </c>
    </row>
    <row r="538" spans="1:14" x14ac:dyDescent="0.2">
      <c r="A538" s="225"/>
      <c r="B538" s="233" t="e">
        <f>VLOOKUP(A538,Adr!A:B,2,FALSE)</f>
        <v>#N/A</v>
      </c>
      <c r="C538" s="195"/>
      <c r="D538" s="198"/>
      <c r="E538" s="199"/>
      <c r="F538" s="192"/>
      <c r="G538" s="245"/>
      <c r="H538" s="195"/>
      <c r="I538" s="219"/>
      <c r="J538" s="193"/>
      <c r="K538" s="5"/>
      <c r="L538" s="193" t="str">
        <f t="shared" si="42"/>
        <v/>
      </c>
      <c r="M538" s="5" t="e">
        <f t="shared" si="43"/>
        <v>#N/A</v>
      </c>
      <c r="N538" s="3" t="str">
        <f t="shared" si="44"/>
        <v/>
      </c>
    </row>
    <row r="539" spans="1:14" x14ac:dyDescent="0.2">
      <c r="A539" s="192"/>
      <c r="B539" s="233" t="e">
        <f>VLOOKUP(A539,Adr!A:B,2,FALSE)</f>
        <v>#N/A</v>
      </c>
      <c r="C539" s="212"/>
      <c r="D539" s="214"/>
      <c r="E539" s="199"/>
      <c r="F539" s="209"/>
      <c r="G539" s="212"/>
      <c r="H539" s="212"/>
      <c r="I539" s="219"/>
      <c r="J539" s="193"/>
      <c r="K539" s="5"/>
      <c r="L539" s="193" t="str">
        <f t="shared" si="42"/>
        <v/>
      </c>
      <c r="M539" s="5" t="e">
        <f t="shared" si="43"/>
        <v>#N/A</v>
      </c>
      <c r="N539" s="3" t="str">
        <f t="shared" si="44"/>
        <v/>
      </c>
    </row>
    <row r="540" spans="1:14" x14ac:dyDescent="0.2">
      <c r="A540" s="192"/>
      <c r="B540" s="233" t="e">
        <f>VLOOKUP(A540,Adr!A:B,2,FALSE)</f>
        <v>#N/A</v>
      </c>
      <c r="C540" s="195"/>
      <c r="D540" s="198"/>
      <c r="E540" s="199"/>
      <c r="F540" s="192"/>
      <c r="G540" s="195"/>
      <c r="H540" s="195"/>
      <c r="I540" s="219"/>
      <c r="J540" s="193"/>
      <c r="K540" s="5"/>
      <c r="L540" s="193" t="str">
        <f t="shared" si="42"/>
        <v/>
      </c>
      <c r="M540" s="5" t="e">
        <f t="shared" si="43"/>
        <v>#N/A</v>
      </c>
      <c r="N540" s="3" t="str">
        <f t="shared" si="44"/>
        <v/>
      </c>
    </row>
    <row r="541" spans="1:14" x14ac:dyDescent="0.2">
      <c r="A541" s="192"/>
      <c r="B541" s="233" t="e">
        <f>VLOOKUP(A541,Adr!A:B,2,FALSE)</f>
        <v>#N/A</v>
      </c>
      <c r="C541" s="212"/>
      <c r="D541" s="214"/>
      <c r="E541" s="199"/>
      <c r="F541" s="209"/>
      <c r="G541" s="212"/>
      <c r="H541" s="212"/>
      <c r="I541" s="219"/>
      <c r="J541" s="193"/>
      <c r="K541" s="5"/>
      <c r="L541" s="193" t="str">
        <f t="shared" si="42"/>
        <v/>
      </c>
      <c r="M541" s="5" t="e">
        <f t="shared" si="43"/>
        <v>#N/A</v>
      </c>
      <c r="N541" s="3" t="str">
        <f t="shared" si="44"/>
        <v/>
      </c>
    </row>
    <row r="542" spans="1:14" x14ac:dyDescent="0.2">
      <c r="A542" s="209"/>
      <c r="B542" s="233" t="e">
        <f>VLOOKUP(A542,Adr!A:B,2,FALSE)</f>
        <v>#N/A</v>
      </c>
      <c r="C542" s="212"/>
      <c r="D542" s="214"/>
      <c r="E542" s="269"/>
      <c r="F542" s="209"/>
      <c r="G542" s="212"/>
      <c r="H542" s="212"/>
      <c r="I542" s="219"/>
      <c r="J542" s="193"/>
      <c r="K542" s="5"/>
      <c r="L542" s="193" t="str">
        <f t="shared" si="42"/>
        <v/>
      </c>
      <c r="M542" s="5" t="e">
        <f t="shared" si="43"/>
        <v>#N/A</v>
      </c>
      <c r="N542" s="3" t="str">
        <f t="shared" si="44"/>
        <v/>
      </c>
    </row>
    <row r="543" spans="1:14" x14ac:dyDescent="0.2">
      <c r="A543" s="225"/>
      <c r="B543" s="233" t="e">
        <f>VLOOKUP(A543,Adr!A:B,2,FALSE)</f>
        <v>#N/A</v>
      </c>
      <c r="C543" s="195"/>
      <c r="D543" s="198"/>
      <c r="E543" s="199"/>
      <c r="F543" s="192"/>
      <c r="G543" s="245"/>
      <c r="H543" s="195"/>
      <c r="I543" s="219"/>
      <c r="J543" s="193"/>
      <c r="K543" s="5"/>
      <c r="L543" s="193" t="str">
        <f t="shared" si="42"/>
        <v/>
      </c>
      <c r="M543" s="5" t="e">
        <f t="shared" si="43"/>
        <v>#N/A</v>
      </c>
      <c r="N543" s="3" t="str">
        <f t="shared" si="44"/>
        <v/>
      </c>
    </row>
    <row r="544" spans="1:14" x14ac:dyDescent="0.2">
      <c r="A544" s="192"/>
      <c r="B544" s="233" t="e">
        <f>VLOOKUP(A544,Adr!A:B,2,FALSE)</f>
        <v>#N/A</v>
      </c>
      <c r="C544" s="212"/>
      <c r="D544" s="214"/>
      <c r="E544" s="199"/>
      <c r="F544" s="209"/>
      <c r="G544" s="212"/>
      <c r="H544" s="212"/>
      <c r="I544" s="219"/>
      <c r="J544" s="193"/>
      <c r="K544" s="5"/>
      <c r="L544" s="193" t="str">
        <f t="shared" si="42"/>
        <v/>
      </c>
      <c r="M544" s="5" t="e">
        <f t="shared" si="43"/>
        <v>#N/A</v>
      </c>
      <c r="N544" s="3" t="str">
        <f t="shared" si="44"/>
        <v/>
      </c>
    </row>
    <row r="545" spans="1:14" x14ac:dyDescent="0.2">
      <c r="A545" s="209"/>
      <c r="B545" s="233" t="e">
        <f>VLOOKUP(A545,Adr!A:B,2,FALSE)</f>
        <v>#N/A</v>
      </c>
      <c r="C545" s="212"/>
      <c r="D545" s="214"/>
      <c r="E545" s="269"/>
      <c r="F545" s="209"/>
      <c r="G545" s="212"/>
      <c r="H545" s="212"/>
      <c r="I545" s="219"/>
      <c r="J545" s="193"/>
      <c r="K545" s="5"/>
      <c r="L545" s="193" t="str">
        <f t="shared" si="42"/>
        <v/>
      </c>
      <c r="M545" s="5" t="e">
        <f t="shared" si="43"/>
        <v>#N/A</v>
      </c>
      <c r="N545" s="3" t="str">
        <f t="shared" si="44"/>
        <v/>
      </c>
    </row>
    <row r="546" spans="1:14" x14ac:dyDescent="0.2">
      <c r="A546" s="225"/>
      <c r="B546" s="233" t="e">
        <f>VLOOKUP(A546,Adr!A:B,2,FALSE)</f>
        <v>#N/A</v>
      </c>
      <c r="C546" s="195"/>
      <c r="D546" s="198"/>
      <c r="E546" s="199"/>
      <c r="F546" s="192"/>
      <c r="G546" s="245"/>
      <c r="H546" s="195"/>
      <c r="I546" s="219"/>
      <c r="J546" s="193"/>
      <c r="K546" s="5"/>
      <c r="L546" s="193" t="str">
        <f t="shared" si="42"/>
        <v/>
      </c>
      <c r="M546" s="5" t="e">
        <f t="shared" si="43"/>
        <v>#N/A</v>
      </c>
      <c r="N546" s="3" t="str">
        <f t="shared" si="44"/>
        <v/>
      </c>
    </row>
    <row r="547" spans="1:14" x14ac:dyDescent="0.2">
      <c r="A547" s="192"/>
      <c r="B547" s="233" t="e">
        <f>VLOOKUP(A547,Adr!A:B,2,FALSE)</f>
        <v>#N/A</v>
      </c>
      <c r="C547" s="224"/>
      <c r="D547" s="218"/>
      <c r="E547" s="199"/>
      <c r="F547" s="192"/>
      <c r="G547" s="195"/>
      <c r="H547" s="195"/>
      <c r="I547" s="200"/>
      <c r="J547" s="193"/>
      <c r="K547" s="5"/>
      <c r="L547" s="193" t="str">
        <f t="shared" si="42"/>
        <v/>
      </c>
      <c r="M547" s="5" t="e">
        <f t="shared" si="43"/>
        <v>#N/A</v>
      </c>
      <c r="N547" s="3" t="str">
        <f t="shared" si="44"/>
        <v/>
      </c>
    </row>
    <row r="548" spans="1:14" x14ac:dyDescent="0.2">
      <c r="A548" s="192"/>
      <c r="B548" s="233" t="e">
        <f>VLOOKUP(A548,Adr!A:B,2,FALSE)</f>
        <v>#N/A</v>
      </c>
      <c r="C548" s="224"/>
      <c r="D548" s="218"/>
      <c r="E548" s="199"/>
      <c r="F548" s="192"/>
      <c r="G548" s="195"/>
      <c r="H548" s="195"/>
      <c r="I548" s="200"/>
      <c r="J548" s="193"/>
      <c r="K548" s="5"/>
      <c r="L548" s="193" t="str">
        <f t="shared" si="42"/>
        <v/>
      </c>
      <c r="M548" s="5" t="e">
        <f t="shared" si="43"/>
        <v>#N/A</v>
      </c>
      <c r="N548" s="3" t="str">
        <f t="shared" si="44"/>
        <v/>
      </c>
    </row>
    <row r="549" spans="1:14" x14ac:dyDescent="0.2">
      <c r="A549" s="209"/>
      <c r="B549" s="233" t="e">
        <f>VLOOKUP(A549,Adr!A:B,2,FALSE)</f>
        <v>#N/A</v>
      </c>
      <c r="C549" s="212"/>
      <c r="D549" s="214"/>
      <c r="E549" s="199"/>
      <c r="F549" s="209"/>
      <c r="G549" s="212"/>
      <c r="H549" s="212"/>
      <c r="I549" s="219"/>
      <c r="J549" s="193"/>
      <c r="K549" s="5"/>
      <c r="L549" s="193" t="str">
        <f t="shared" si="42"/>
        <v/>
      </c>
      <c r="M549" s="5" t="e">
        <f t="shared" si="43"/>
        <v>#N/A</v>
      </c>
      <c r="N549" s="3" t="str">
        <f t="shared" si="44"/>
        <v/>
      </c>
    </row>
    <row r="550" spans="1:14" x14ac:dyDescent="0.2">
      <c r="A550" s="209"/>
      <c r="B550" s="233" t="e">
        <f>VLOOKUP(A550,Adr!A:B,2,FALSE)</f>
        <v>#N/A</v>
      </c>
      <c r="C550" s="212"/>
      <c r="D550" s="214"/>
      <c r="E550" s="199"/>
      <c r="F550" s="209"/>
      <c r="G550" s="212"/>
      <c r="H550" s="212"/>
      <c r="I550" s="219"/>
      <c r="J550" s="193"/>
      <c r="K550" s="5"/>
      <c r="L550" s="193" t="str">
        <f t="shared" si="42"/>
        <v/>
      </c>
      <c r="M550" s="5" t="e">
        <f t="shared" si="43"/>
        <v>#N/A</v>
      </c>
      <c r="N550" s="3" t="str">
        <f t="shared" si="44"/>
        <v/>
      </c>
    </row>
    <row r="551" spans="1:14" x14ac:dyDescent="0.2">
      <c r="A551" s="209"/>
      <c r="B551" s="233" t="e">
        <f>VLOOKUP(A551,Adr!A:B,2,FALSE)</f>
        <v>#N/A</v>
      </c>
      <c r="C551" s="212"/>
      <c r="D551" s="214"/>
      <c r="E551" s="199"/>
      <c r="F551" s="209"/>
      <c r="G551" s="212"/>
      <c r="H551" s="212"/>
      <c r="I551" s="219"/>
      <c r="J551" s="193"/>
      <c r="K551" s="5"/>
      <c r="L551" s="193" t="str">
        <f t="shared" si="42"/>
        <v/>
      </c>
      <c r="M551" s="5" t="e">
        <f t="shared" si="43"/>
        <v>#N/A</v>
      </c>
      <c r="N551" s="3" t="str">
        <f t="shared" si="44"/>
        <v/>
      </c>
    </row>
    <row r="552" spans="1:14" x14ac:dyDescent="0.2">
      <c r="A552" s="209"/>
      <c r="B552" s="233" t="e">
        <f>VLOOKUP(A552,Adr!A:B,2,FALSE)</f>
        <v>#N/A</v>
      </c>
      <c r="C552" s="212"/>
      <c r="D552" s="214"/>
      <c r="E552" s="269"/>
      <c r="F552" s="209"/>
      <c r="G552" s="212"/>
      <c r="H552" s="212"/>
      <c r="I552" s="219"/>
      <c r="J552" s="193"/>
      <c r="K552" s="5"/>
      <c r="L552" s="193" t="str">
        <f t="shared" si="42"/>
        <v/>
      </c>
      <c r="M552" s="5" t="e">
        <f t="shared" si="43"/>
        <v>#N/A</v>
      </c>
      <c r="N552" s="3" t="str">
        <f t="shared" si="44"/>
        <v/>
      </c>
    </row>
    <row r="553" spans="1:14" x14ac:dyDescent="0.2">
      <c r="A553" s="225"/>
      <c r="B553" s="233" t="e">
        <f>VLOOKUP(A553,Adr!A:B,2,FALSE)</f>
        <v>#N/A</v>
      </c>
      <c r="C553" s="195"/>
      <c r="D553" s="198"/>
      <c r="E553" s="199"/>
      <c r="F553" s="192"/>
      <c r="G553" s="245"/>
      <c r="H553" s="195"/>
      <c r="I553" s="219"/>
      <c r="J553" s="193"/>
      <c r="K553" s="5"/>
      <c r="L553" s="193" t="str">
        <f t="shared" si="42"/>
        <v/>
      </c>
      <c r="M553" s="5" t="e">
        <f t="shared" si="43"/>
        <v>#N/A</v>
      </c>
      <c r="N553" s="3" t="str">
        <f t="shared" si="44"/>
        <v/>
      </c>
    </row>
    <row r="554" spans="1:14" x14ac:dyDescent="0.2">
      <c r="A554" s="192"/>
      <c r="B554" s="233" t="e">
        <f>VLOOKUP(A554,Adr!A:B,2,FALSE)</f>
        <v>#N/A</v>
      </c>
      <c r="C554" s="223"/>
      <c r="D554" s="213"/>
      <c r="E554" s="199"/>
      <c r="F554" s="192"/>
      <c r="G554" s="195"/>
      <c r="H554" s="195"/>
      <c r="I554" s="219"/>
      <c r="J554" s="193"/>
      <c r="K554" s="5"/>
      <c r="L554" s="193" t="str">
        <f t="shared" si="42"/>
        <v/>
      </c>
      <c r="M554" s="5" t="e">
        <f t="shared" si="43"/>
        <v>#N/A</v>
      </c>
      <c r="N554" s="3" t="str">
        <f t="shared" si="44"/>
        <v/>
      </c>
    </row>
    <row r="555" spans="1:14" x14ac:dyDescent="0.2">
      <c r="A555" s="192"/>
      <c r="B555" s="233" t="e">
        <f>VLOOKUP(A555,Adr!A:B,2,FALSE)</f>
        <v>#N/A</v>
      </c>
      <c r="C555" s="224"/>
      <c r="D555" s="218"/>
      <c r="E555" s="199"/>
      <c r="F555" s="192"/>
      <c r="G555" s="195"/>
      <c r="H555" s="195"/>
      <c r="I555" s="200"/>
      <c r="J555" s="193"/>
      <c r="K555" s="5"/>
      <c r="L555" s="193" t="str">
        <f t="shared" si="42"/>
        <v/>
      </c>
      <c r="M555" s="5" t="e">
        <f t="shared" si="43"/>
        <v>#N/A</v>
      </c>
      <c r="N555" s="3" t="str">
        <f t="shared" si="44"/>
        <v/>
      </c>
    </row>
    <row r="556" spans="1:14" x14ac:dyDescent="0.2">
      <c r="A556" s="225"/>
      <c r="B556" s="233" t="e">
        <f>VLOOKUP(A556,Adr!A:B,2,FALSE)</f>
        <v>#N/A</v>
      </c>
      <c r="C556" s="195"/>
      <c r="D556" s="198"/>
      <c r="E556" s="199"/>
      <c r="F556" s="192"/>
      <c r="G556" s="245"/>
      <c r="H556" s="195"/>
      <c r="I556" s="219"/>
      <c r="J556" s="193"/>
      <c r="K556" s="5"/>
      <c r="L556" s="193" t="str">
        <f t="shared" si="42"/>
        <v/>
      </c>
      <c r="M556" s="5" t="e">
        <f t="shared" si="43"/>
        <v>#N/A</v>
      </c>
      <c r="N556" s="3" t="str">
        <f t="shared" si="44"/>
        <v/>
      </c>
    </row>
    <row r="557" spans="1:14" x14ac:dyDescent="0.2">
      <c r="A557" s="192"/>
      <c r="B557" s="233" t="e">
        <f>VLOOKUP(A557,Adr!A:B,2,FALSE)</f>
        <v>#N/A</v>
      </c>
      <c r="C557" s="224"/>
      <c r="D557" s="218"/>
      <c r="E557" s="199"/>
      <c r="F557" s="192"/>
      <c r="G557" s="195"/>
      <c r="H557" s="195"/>
      <c r="I557" s="200"/>
      <c r="J557" s="193"/>
      <c r="K557" s="5"/>
      <c r="L557" s="193" t="str">
        <f t="shared" si="42"/>
        <v/>
      </c>
      <c r="M557" s="5" t="e">
        <f t="shared" si="43"/>
        <v>#N/A</v>
      </c>
      <c r="N557" s="3" t="str">
        <f t="shared" si="44"/>
        <v/>
      </c>
    </row>
    <row r="558" spans="1:14" x14ac:dyDescent="0.2">
      <c r="A558" s="192"/>
      <c r="B558" s="233" t="e">
        <f>VLOOKUP(A558,Adr!A:B,2,FALSE)</f>
        <v>#N/A</v>
      </c>
      <c r="C558" s="224"/>
      <c r="D558" s="214"/>
      <c r="E558" s="199"/>
      <c r="F558" s="192"/>
      <c r="G558" s="195"/>
      <c r="H558" s="195"/>
      <c r="I558" s="219"/>
      <c r="J558" s="193"/>
      <c r="K558" s="5"/>
      <c r="L558" s="193" t="str">
        <f t="shared" si="42"/>
        <v/>
      </c>
      <c r="M558" s="5" t="e">
        <f t="shared" si="43"/>
        <v>#N/A</v>
      </c>
      <c r="N558" s="3" t="str">
        <f t="shared" si="44"/>
        <v/>
      </c>
    </row>
    <row r="559" spans="1:14" x14ac:dyDescent="0.2">
      <c r="A559" s="225"/>
      <c r="B559" s="233" t="e">
        <f>VLOOKUP(A559,Adr!A:B,2,FALSE)</f>
        <v>#N/A</v>
      </c>
      <c r="C559" s="195"/>
      <c r="D559" s="198"/>
      <c r="E559" s="199"/>
      <c r="F559" s="192"/>
      <c r="G559" s="245"/>
      <c r="H559" s="195"/>
      <c r="I559" s="219"/>
      <c r="J559" s="193"/>
      <c r="K559" s="5"/>
      <c r="L559" s="193" t="str">
        <f t="shared" si="42"/>
        <v/>
      </c>
      <c r="M559" s="5" t="e">
        <f t="shared" si="43"/>
        <v>#N/A</v>
      </c>
      <c r="N559" s="3" t="str">
        <f t="shared" si="44"/>
        <v/>
      </c>
    </row>
    <row r="560" spans="1:14" x14ac:dyDescent="0.2">
      <c r="A560" s="192"/>
      <c r="B560" s="233" t="e">
        <f>VLOOKUP(A560,Adr!A:B,2,FALSE)</f>
        <v>#N/A</v>
      </c>
      <c r="C560" s="224"/>
      <c r="D560" s="218"/>
      <c r="E560" s="199"/>
      <c r="F560" s="192"/>
      <c r="G560" s="195"/>
      <c r="H560" s="195"/>
      <c r="I560" s="200"/>
      <c r="J560" s="193"/>
      <c r="K560" s="5"/>
      <c r="L560" s="193" t="str">
        <f t="shared" si="42"/>
        <v/>
      </c>
      <c r="M560" s="5" t="e">
        <f t="shared" si="43"/>
        <v>#N/A</v>
      </c>
      <c r="N560" s="3" t="str">
        <f t="shared" si="44"/>
        <v/>
      </c>
    </row>
    <row r="561" spans="1:14" x14ac:dyDescent="0.2">
      <c r="A561" s="192"/>
      <c r="B561" s="233" t="e">
        <f>VLOOKUP(A561,Adr!A:B,2,FALSE)</f>
        <v>#N/A</v>
      </c>
      <c r="C561" s="224"/>
      <c r="D561" s="218"/>
      <c r="E561" s="199"/>
      <c r="F561" s="192"/>
      <c r="G561" s="195"/>
      <c r="H561" s="195"/>
      <c r="I561" s="200"/>
      <c r="J561" s="193"/>
      <c r="K561" s="5"/>
      <c r="L561" s="193" t="str">
        <f t="shared" si="42"/>
        <v/>
      </c>
      <c r="M561" s="5" t="e">
        <f t="shared" si="43"/>
        <v>#N/A</v>
      </c>
      <c r="N561" s="3" t="str">
        <f t="shared" si="44"/>
        <v/>
      </c>
    </row>
    <row r="562" spans="1:14" x14ac:dyDescent="0.2">
      <c r="A562" s="192"/>
      <c r="B562" s="233" t="e">
        <f>VLOOKUP(A562,Adr!A:B,2,FALSE)</f>
        <v>#N/A</v>
      </c>
      <c r="C562" s="224"/>
      <c r="D562" s="218"/>
      <c r="E562" s="199"/>
      <c r="F562" s="192"/>
      <c r="G562" s="195"/>
      <c r="H562" s="195"/>
      <c r="I562" s="200"/>
      <c r="J562" s="193"/>
      <c r="K562" s="5"/>
      <c r="L562" s="193" t="str">
        <f t="shared" si="42"/>
        <v/>
      </c>
      <c r="M562" s="5" t="e">
        <f t="shared" si="43"/>
        <v>#N/A</v>
      </c>
      <c r="N562" s="3" t="str">
        <f t="shared" si="44"/>
        <v/>
      </c>
    </row>
    <row r="563" spans="1:14" x14ac:dyDescent="0.2">
      <c r="A563" s="192"/>
      <c r="B563" s="233" t="e">
        <f>VLOOKUP(A563,Adr!A:B,2,FALSE)</f>
        <v>#N/A</v>
      </c>
      <c r="C563" s="224"/>
      <c r="D563" s="218"/>
      <c r="E563" s="199"/>
      <c r="F563" s="192"/>
      <c r="G563" s="195"/>
      <c r="H563" s="195"/>
      <c r="I563" s="219"/>
      <c r="J563" s="193"/>
      <c r="K563" s="5"/>
      <c r="L563" s="193" t="str">
        <f t="shared" si="42"/>
        <v/>
      </c>
      <c r="M563" s="5" t="e">
        <f t="shared" si="43"/>
        <v>#N/A</v>
      </c>
      <c r="N563" s="3" t="str">
        <f t="shared" si="44"/>
        <v/>
      </c>
    </row>
    <row r="564" spans="1:14" x14ac:dyDescent="0.2">
      <c r="A564" s="192"/>
      <c r="B564" s="233" t="e">
        <f>VLOOKUP(A564,Adr!A:B,2,FALSE)</f>
        <v>#N/A</v>
      </c>
      <c r="C564" s="224"/>
      <c r="D564" s="218"/>
      <c r="E564" s="199"/>
      <c r="F564" s="192"/>
      <c r="G564" s="195"/>
      <c r="H564" s="195"/>
      <c r="I564" s="200"/>
      <c r="J564" s="193"/>
      <c r="K564" s="5"/>
      <c r="L564" s="193" t="str">
        <f t="shared" si="42"/>
        <v/>
      </c>
      <c r="M564" s="5" t="e">
        <f t="shared" si="43"/>
        <v>#N/A</v>
      </c>
      <c r="N564" s="3" t="str">
        <f t="shared" si="44"/>
        <v/>
      </c>
    </row>
    <row r="565" spans="1:14" x14ac:dyDescent="0.2">
      <c r="A565" s="225"/>
      <c r="B565" s="233" t="e">
        <f>VLOOKUP(A565,Adr!A:B,2,FALSE)</f>
        <v>#N/A</v>
      </c>
      <c r="C565" s="195"/>
      <c r="D565" s="198"/>
      <c r="E565" s="199"/>
      <c r="F565" s="192"/>
      <c r="G565" s="245"/>
      <c r="H565" s="195"/>
      <c r="I565" s="219"/>
      <c r="J565" s="193"/>
      <c r="K565" s="5"/>
      <c r="L565" s="193" t="str">
        <f t="shared" si="42"/>
        <v/>
      </c>
      <c r="M565" s="5" t="e">
        <f t="shared" si="43"/>
        <v>#N/A</v>
      </c>
      <c r="N565" s="3" t="str">
        <f t="shared" si="44"/>
        <v/>
      </c>
    </row>
    <row r="566" spans="1:14" x14ac:dyDescent="0.2">
      <c r="A566" s="209"/>
      <c r="B566" s="233" t="e">
        <f>VLOOKUP(A566,Adr!A:B,2,FALSE)</f>
        <v>#N/A</v>
      </c>
      <c r="C566" s="212"/>
      <c r="D566" s="214"/>
      <c r="E566" s="269"/>
      <c r="F566" s="209"/>
      <c r="G566" s="212"/>
      <c r="H566" s="212"/>
      <c r="I566" s="219"/>
      <c r="J566" s="193"/>
      <c r="K566" s="5"/>
      <c r="L566" s="193" t="str">
        <f t="shared" si="42"/>
        <v/>
      </c>
      <c r="M566" s="5" t="e">
        <f t="shared" si="43"/>
        <v>#N/A</v>
      </c>
      <c r="N566" s="3" t="str">
        <f t="shared" si="44"/>
        <v/>
      </c>
    </row>
    <row r="567" spans="1:14" x14ac:dyDescent="0.2">
      <c r="A567" s="192"/>
      <c r="B567" s="233" t="e">
        <f>VLOOKUP(A567,Adr!A:B,2,FALSE)</f>
        <v>#N/A</v>
      </c>
      <c r="C567" s="223"/>
      <c r="D567" s="213"/>
      <c r="E567" s="199"/>
      <c r="F567" s="192"/>
      <c r="G567" s="195"/>
      <c r="H567" s="195"/>
      <c r="I567" s="219"/>
      <c r="J567" s="193"/>
      <c r="K567" s="5"/>
      <c r="L567" s="193" t="str">
        <f t="shared" si="42"/>
        <v/>
      </c>
      <c r="M567" s="5" t="e">
        <f t="shared" si="43"/>
        <v>#N/A</v>
      </c>
      <c r="N567" s="3" t="str">
        <f t="shared" si="44"/>
        <v/>
      </c>
    </row>
    <row r="568" spans="1:14" x14ac:dyDescent="0.2">
      <c r="A568" s="192"/>
      <c r="B568" s="233" t="e">
        <f>VLOOKUP(A568,Adr!A:B,2,FALSE)</f>
        <v>#N/A</v>
      </c>
      <c r="C568" s="223"/>
      <c r="D568" s="213"/>
      <c r="E568" s="199"/>
      <c r="F568" s="192"/>
      <c r="G568" s="195"/>
      <c r="H568" s="195"/>
      <c r="I568" s="219"/>
      <c r="J568" s="193"/>
      <c r="K568" s="5"/>
      <c r="L568" s="193" t="str">
        <f t="shared" si="42"/>
        <v/>
      </c>
      <c r="M568" s="5" t="e">
        <f t="shared" si="43"/>
        <v>#N/A</v>
      </c>
      <c r="N568" s="3" t="str">
        <f t="shared" si="44"/>
        <v/>
      </c>
    </row>
    <row r="569" spans="1:14" x14ac:dyDescent="0.2">
      <c r="A569" s="192"/>
      <c r="B569" s="233" t="e">
        <f>VLOOKUP(A569,Adr!A:B,2,FALSE)</f>
        <v>#N/A</v>
      </c>
      <c r="C569" s="223"/>
      <c r="D569" s="214"/>
      <c r="E569" s="199"/>
      <c r="F569" s="192"/>
      <c r="G569" s="195"/>
      <c r="H569" s="195"/>
      <c r="I569" s="219"/>
      <c r="J569" s="193"/>
      <c r="K569" s="5"/>
      <c r="L569" s="193" t="str">
        <f t="shared" si="42"/>
        <v/>
      </c>
      <c r="M569" s="5" t="e">
        <f t="shared" si="43"/>
        <v>#N/A</v>
      </c>
      <c r="N569" s="3" t="str">
        <f t="shared" si="44"/>
        <v/>
      </c>
    </row>
    <row r="570" spans="1:14" x14ac:dyDescent="0.2">
      <c r="A570" s="192"/>
      <c r="B570" s="233" t="e">
        <f>VLOOKUP(A570,Adr!A:B,2,FALSE)</f>
        <v>#N/A</v>
      </c>
      <c r="C570" s="217"/>
      <c r="D570" s="198"/>
      <c r="E570" s="199"/>
      <c r="F570" s="192"/>
      <c r="G570" s="195"/>
      <c r="H570" s="195"/>
      <c r="I570" s="219"/>
      <c r="J570" s="193"/>
      <c r="K570" s="5"/>
      <c r="L570" s="193" t="str">
        <f t="shared" si="42"/>
        <v/>
      </c>
      <c r="M570" s="5" t="e">
        <f t="shared" si="43"/>
        <v>#N/A</v>
      </c>
      <c r="N570" s="3" t="str">
        <f t="shared" si="44"/>
        <v/>
      </c>
    </row>
    <row r="571" spans="1:14" x14ac:dyDescent="0.2">
      <c r="A571" s="192"/>
      <c r="B571" s="233" t="e">
        <f>VLOOKUP(A571,Adr!A:B,2,FALSE)</f>
        <v>#N/A</v>
      </c>
      <c r="C571" s="223"/>
      <c r="D571" s="198"/>
      <c r="E571" s="199"/>
      <c r="F571" s="192"/>
      <c r="G571" s="195"/>
      <c r="H571" s="195"/>
      <c r="I571" s="219"/>
      <c r="J571" s="193"/>
      <c r="K571" s="5"/>
      <c r="L571" s="193" t="str">
        <f t="shared" si="42"/>
        <v/>
      </c>
      <c r="M571" s="5" t="e">
        <f t="shared" si="43"/>
        <v>#N/A</v>
      </c>
      <c r="N571" s="3" t="str">
        <f t="shared" si="44"/>
        <v/>
      </c>
    </row>
    <row r="572" spans="1:14" x14ac:dyDescent="0.2">
      <c r="A572" s="192"/>
      <c r="B572" s="233" t="e">
        <f>VLOOKUP(A572,Adr!A:B,2,FALSE)</f>
        <v>#N/A</v>
      </c>
      <c r="C572" s="217"/>
      <c r="D572" s="198"/>
      <c r="E572" s="199"/>
      <c r="F572" s="192"/>
      <c r="G572" s="195"/>
      <c r="H572" s="195"/>
      <c r="I572" s="219"/>
      <c r="J572" s="193"/>
      <c r="K572" s="5"/>
      <c r="L572" s="193" t="str">
        <f t="shared" si="42"/>
        <v/>
      </c>
      <c r="M572" s="5" t="e">
        <f t="shared" si="43"/>
        <v>#N/A</v>
      </c>
      <c r="N572" s="3" t="str">
        <f t="shared" si="44"/>
        <v/>
      </c>
    </row>
    <row r="573" spans="1:14" x14ac:dyDescent="0.2">
      <c r="A573" s="192"/>
      <c r="B573" s="233" t="e">
        <f>VLOOKUP(A573,Adr!A:B,2,FALSE)</f>
        <v>#N/A</v>
      </c>
      <c r="C573" s="217"/>
      <c r="D573" s="198"/>
      <c r="E573" s="199"/>
      <c r="F573" s="192"/>
      <c r="G573" s="195"/>
      <c r="H573" s="195"/>
      <c r="I573" s="219"/>
      <c r="J573" s="193"/>
      <c r="K573" s="5"/>
      <c r="L573" s="193" t="str">
        <f t="shared" si="42"/>
        <v/>
      </c>
      <c r="M573" s="5" t="e">
        <f t="shared" si="43"/>
        <v>#N/A</v>
      </c>
      <c r="N573" s="3" t="str">
        <f t="shared" si="44"/>
        <v/>
      </c>
    </row>
    <row r="574" spans="1:14" x14ac:dyDescent="0.2">
      <c r="A574" s="192"/>
      <c r="B574" s="233" t="e">
        <f>VLOOKUP(A574,Adr!A:B,2,FALSE)</f>
        <v>#N/A</v>
      </c>
      <c r="C574" s="223"/>
      <c r="D574" s="214"/>
      <c r="E574" s="199"/>
      <c r="F574" s="192"/>
      <c r="G574" s="195"/>
      <c r="H574" s="195"/>
      <c r="I574" s="219"/>
      <c r="J574" s="193"/>
      <c r="K574" s="5"/>
      <c r="L574" s="193" t="str">
        <f t="shared" si="42"/>
        <v/>
      </c>
      <c r="M574" s="5" t="e">
        <f t="shared" si="43"/>
        <v>#N/A</v>
      </c>
      <c r="N574" s="3" t="str">
        <f t="shared" si="44"/>
        <v/>
      </c>
    </row>
    <row r="575" spans="1:14" x14ac:dyDescent="0.2">
      <c r="A575" s="192"/>
      <c r="B575" s="233" t="e">
        <f>VLOOKUP(A575,Adr!A:B,2,FALSE)</f>
        <v>#N/A</v>
      </c>
      <c r="C575" s="223"/>
      <c r="D575" s="214"/>
      <c r="E575" s="199"/>
      <c r="F575" s="192"/>
      <c r="G575" s="195"/>
      <c r="H575" s="195"/>
      <c r="I575" s="219"/>
      <c r="J575" s="193"/>
      <c r="K575" s="5"/>
      <c r="L575" s="193" t="str">
        <f t="shared" si="42"/>
        <v/>
      </c>
      <c r="M575" s="5" t="e">
        <f t="shared" si="43"/>
        <v>#N/A</v>
      </c>
      <c r="N575" s="3" t="str">
        <f t="shared" si="44"/>
        <v/>
      </c>
    </row>
    <row r="576" spans="1:14" x14ac:dyDescent="0.2">
      <c r="A576" s="192"/>
      <c r="B576" s="233" t="e">
        <f>VLOOKUP(A576,Adr!A:B,2,FALSE)</f>
        <v>#N/A</v>
      </c>
      <c r="C576" s="212"/>
      <c r="D576" s="214"/>
      <c r="E576" s="199"/>
      <c r="F576" s="209"/>
      <c r="G576" s="212"/>
      <c r="H576" s="212"/>
      <c r="I576" s="219"/>
      <c r="J576" s="193"/>
      <c r="K576" s="5"/>
      <c r="L576" s="193" t="str">
        <f t="shared" si="42"/>
        <v/>
      </c>
      <c r="M576" s="5" t="e">
        <f t="shared" si="43"/>
        <v>#N/A</v>
      </c>
      <c r="N576" s="3" t="str">
        <f t="shared" si="44"/>
        <v/>
      </c>
    </row>
    <row r="577" spans="1:14" x14ac:dyDescent="0.2">
      <c r="A577" s="192"/>
      <c r="B577" s="233" t="e">
        <f>VLOOKUP(A577,Adr!A:B,2,FALSE)</f>
        <v>#N/A</v>
      </c>
      <c r="C577" s="224"/>
      <c r="D577" s="218"/>
      <c r="E577" s="199"/>
      <c r="F577" s="209"/>
      <c r="G577" s="212"/>
      <c r="H577" s="212"/>
      <c r="I577" s="200"/>
      <c r="J577" s="193"/>
      <c r="K577" s="5"/>
      <c r="L577" s="193" t="str">
        <f t="shared" si="42"/>
        <v/>
      </c>
      <c r="M577" s="5" t="e">
        <f t="shared" si="43"/>
        <v>#N/A</v>
      </c>
      <c r="N577" s="3" t="str">
        <f t="shared" si="44"/>
        <v/>
      </c>
    </row>
    <row r="578" spans="1:14" x14ac:dyDescent="0.2">
      <c r="A578" s="192"/>
      <c r="B578" s="233" t="e">
        <f>VLOOKUP(A578,Adr!A:B,2,FALSE)</f>
        <v>#N/A</v>
      </c>
      <c r="C578" s="212"/>
      <c r="D578" s="214"/>
      <c r="E578" s="199"/>
      <c r="F578" s="209"/>
      <c r="G578" s="212"/>
      <c r="H578" s="212"/>
      <c r="I578" s="219"/>
      <c r="J578" s="193"/>
      <c r="K578" s="5"/>
      <c r="L578" s="193" t="str">
        <f t="shared" ref="L578:L641" si="45">A578&amp;G578&amp;H578</f>
        <v/>
      </c>
      <c r="M578" s="5" t="e">
        <f t="shared" ref="M578:M641" si="46">B578&amp;F578&amp;H578&amp;C578</f>
        <v>#N/A</v>
      </c>
      <c r="N578" s="3" t="str">
        <f t="shared" si="44"/>
        <v/>
      </c>
    </row>
    <row r="579" spans="1:14" x14ac:dyDescent="0.2">
      <c r="A579" s="209"/>
      <c r="B579" s="233" t="e">
        <f>VLOOKUP(A579,Adr!A:B,2,FALSE)</f>
        <v>#N/A</v>
      </c>
      <c r="C579" s="212"/>
      <c r="D579" s="214"/>
      <c r="E579" s="269"/>
      <c r="F579" s="209"/>
      <c r="G579" s="212"/>
      <c r="H579" s="212"/>
      <c r="I579" s="219"/>
      <c r="J579" s="193"/>
      <c r="K579" s="5"/>
      <c r="L579" s="193" t="str">
        <f t="shared" si="45"/>
        <v/>
      </c>
      <c r="M579" s="5" t="e">
        <f t="shared" si="46"/>
        <v>#N/A</v>
      </c>
      <c r="N579" s="3" t="str">
        <f t="shared" si="44"/>
        <v/>
      </c>
    </row>
    <row r="580" spans="1:14" x14ac:dyDescent="0.2">
      <c r="A580" s="192"/>
      <c r="B580" s="233" t="e">
        <f>VLOOKUP(A580,Adr!A:B,2,FALSE)</f>
        <v>#N/A</v>
      </c>
      <c r="C580" s="223"/>
      <c r="D580" s="213"/>
      <c r="E580" s="199"/>
      <c r="F580" s="192"/>
      <c r="G580" s="195"/>
      <c r="H580" s="195"/>
      <c r="I580" s="219"/>
      <c r="J580" s="193"/>
      <c r="K580" s="5"/>
      <c r="L580" s="193" t="str">
        <f t="shared" si="45"/>
        <v/>
      </c>
      <c r="M580" s="5" t="e">
        <f t="shared" si="46"/>
        <v>#N/A</v>
      </c>
      <c r="N580" s="3" t="str">
        <f t="shared" si="44"/>
        <v/>
      </c>
    </row>
    <row r="581" spans="1:14" x14ac:dyDescent="0.2">
      <c r="A581" s="192"/>
      <c r="B581" s="233" t="e">
        <f>VLOOKUP(A581,Adr!A:B,2,FALSE)</f>
        <v>#N/A</v>
      </c>
      <c r="C581" s="223"/>
      <c r="D581" s="213"/>
      <c r="E581" s="199"/>
      <c r="F581" s="192"/>
      <c r="G581" s="195"/>
      <c r="H581" s="195"/>
      <c r="I581" s="219"/>
      <c r="J581" s="193"/>
      <c r="K581" s="5"/>
      <c r="L581" s="193" t="str">
        <f t="shared" si="45"/>
        <v/>
      </c>
      <c r="M581" s="5" t="e">
        <f t="shared" si="46"/>
        <v>#N/A</v>
      </c>
      <c r="N581" s="3" t="str">
        <f t="shared" si="44"/>
        <v/>
      </c>
    </row>
    <row r="582" spans="1:14" x14ac:dyDescent="0.2">
      <c r="A582" s="192"/>
      <c r="B582" s="233" t="e">
        <f>VLOOKUP(A582,Adr!A:B,2,FALSE)</f>
        <v>#N/A</v>
      </c>
      <c r="C582" s="223"/>
      <c r="D582" s="213"/>
      <c r="E582" s="199"/>
      <c r="F582" s="192"/>
      <c r="G582" s="195"/>
      <c r="H582" s="195"/>
      <c r="I582" s="219"/>
      <c r="J582" s="193"/>
      <c r="K582" s="5"/>
      <c r="L582" s="193" t="str">
        <f t="shared" si="45"/>
        <v/>
      </c>
      <c r="M582" s="5" t="e">
        <f t="shared" si="46"/>
        <v>#N/A</v>
      </c>
      <c r="N582" s="3" t="str">
        <f t="shared" si="44"/>
        <v/>
      </c>
    </row>
    <row r="583" spans="1:14" x14ac:dyDescent="0.2">
      <c r="A583" s="192"/>
      <c r="B583" s="233" t="e">
        <f>VLOOKUP(A583,Adr!A:B,2,FALSE)</f>
        <v>#N/A</v>
      </c>
      <c r="C583" s="223"/>
      <c r="D583" s="213"/>
      <c r="E583" s="199"/>
      <c r="F583" s="192"/>
      <c r="G583" s="195"/>
      <c r="H583" s="195"/>
      <c r="I583" s="219"/>
      <c r="J583" s="193"/>
      <c r="K583" s="5"/>
      <c r="L583" s="193" t="str">
        <f t="shared" si="45"/>
        <v/>
      </c>
      <c r="M583" s="5" t="e">
        <f t="shared" si="46"/>
        <v>#N/A</v>
      </c>
      <c r="N583" s="3" t="str">
        <f t="shared" si="44"/>
        <v/>
      </c>
    </row>
    <row r="584" spans="1:14" x14ac:dyDescent="0.2">
      <c r="A584" s="192"/>
      <c r="B584" s="233" t="e">
        <f>VLOOKUP(A584,Adr!A:B,2,FALSE)</f>
        <v>#N/A</v>
      </c>
      <c r="C584" s="217"/>
      <c r="D584" s="198"/>
      <c r="E584" s="199"/>
      <c r="F584" s="192"/>
      <c r="G584" s="195"/>
      <c r="H584" s="195"/>
      <c r="I584" s="219"/>
      <c r="J584" s="193"/>
      <c r="K584" s="5"/>
      <c r="L584" s="193" t="str">
        <f t="shared" si="45"/>
        <v/>
      </c>
      <c r="M584" s="5" t="e">
        <f t="shared" si="46"/>
        <v>#N/A</v>
      </c>
      <c r="N584" s="3" t="str">
        <f t="shared" si="44"/>
        <v/>
      </c>
    </row>
    <row r="585" spans="1:14" x14ac:dyDescent="0.2">
      <c r="A585" s="209"/>
      <c r="B585" s="233" t="e">
        <f>VLOOKUP(A585,Adr!A:B,2,FALSE)</f>
        <v>#N/A</v>
      </c>
      <c r="C585" s="212"/>
      <c r="D585" s="214"/>
      <c r="E585" s="269"/>
      <c r="F585" s="209"/>
      <c r="G585" s="212"/>
      <c r="H585" s="212"/>
      <c r="I585" s="219"/>
      <c r="J585" s="193"/>
      <c r="K585" s="5"/>
      <c r="L585" s="193" t="str">
        <f t="shared" si="45"/>
        <v/>
      </c>
      <c r="M585" s="5" t="e">
        <f t="shared" si="46"/>
        <v>#N/A</v>
      </c>
      <c r="N585" s="3" t="str">
        <f t="shared" si="44"/>
        <v/>
      </c>
    </row>
    <row r="586" spans="1:14" x14ac:dyDescent="0.2">
      <c r="A586" s="192"/>
      <c r="B586" s="233" t="e">
        <f>VLOOKUP(A586,Adr!A:B,2,FALSE)</f>
        <v>#N/A</v>
      </c>
      <c r="C586" s="223"/>
      <c r="D586" s="213"/>
      <c r="E586" s="199"/>
      <c r="F586" s="192"/>
      <c r="G586" s="195"/>
      <c r="H586" s="195"/>
      <c r="I586" s="219"/>
      <c r="J586" s="193"/>
      <c r="K586" s="5"/>
      <c r="L586" s="193" t="str">
        <f t="shared" si="45"/>
        <v/>
      </c>
      <c r="M586" s="5" t="e">
        <f t="shared" si="46"/>
        <v>#N/A</v>
      </c>
      <c r="N586" s="3" t="str">
        <f t="shared" si="44"/>
        <v/>
      </c>
    </row>
    <row r="587" spans="1:14" x14ac:dyDescent="0.2">
      <c r="A587" s="192"/>
      <c r="B587" s="233" t="e">
        <f>VLOOKUP(A587,Adr!A:B,2,FALSE)</f>
        <v>#N/A</v>
      </c>
      <c r="C587" s="223"/>
      <c r="D587" s="213"/>
      <c r="E587" s="199"/>
      <c r="F587" s="192"/>
      <c r="G587" s="195"/>
      <c r="H587" s="195"/>
      <c r="I587" s="219"/>
      <c r="J587" s="193"/>
      <c r="K587" s="5"/>
      <c r="L587" s="193" t="str">
        <f t="shared" si="45"/>
        <v/>
      </c>
      <c r="M587" s="5" t="e">
        <f t="shared" si="46"/>
        <v>#N/A</v>
      </c>
      <c r="N587" s="3" t="str">
        <f t="shared" si="44"/>
        <v/>
      </c>
    </row>
    <row r="588" spans="1:14" x14ac:dyDescent="0.2">
      <c r="A588" s="192"/>
      <c r="B588" s="233" t="e">
        <f>VLOOKUP(A588,Adr!A:B,2,FALSE)</f>
        <v>#N/A</v>
      </c>
      <c r="C588" s="223"/>
      <c r="D588" s="213"/>
      <c r="E588" s="199"/>
      <c r="F588" s="192"/>
      <c r="G588" s="195"/>
      <c r="H588" s="195"/>
      <c r="I588" s="200"/>
      <c r="J588" s="193"/>
      <c r="K588" s="5"/>
      <c r="L588" s="193" t="str">
        <f t="shared" si="45"/>
        <v/>
      </c>
      <c r="M588" s="5" t="e">
        <f t="shared" si="46"/>
        <v>#N/A</v>
      </c>
      <c r="N588" s="3" t="str">
        <f t="shared" si="44"/>
        <v/>
      </c>
    </row>
    <row r="589" spans="1:14" x14ac:dyDescent="0.2">
      <c r="A589" s="192"/>
      <c r="B589" s="233" t="e">
        <f>VLOOKUP(A589,Adr!A:B,2,FALSE)</f>
        <v>#N/A</v>
      </c>
      <c r="C589" s="223"/>
      <c r="D589" s="213"/>
      <c r="E589" s="199"/>
      <c r="F589" s="192"/>
      <c r="G589" s="195"/>
      <c r="H589" s="195"/>
      <c r="I589" s="200"/>
      <c r="J589" s="193"/>
      <c r="K589" s="5"/>
      <c r="L589" s="193" t="str">
        <f t="shared" si="45"/>
        <v/>
      </c>
      <c r="M589" s="5" t="e">
        <f t="shared" si="46"/>
        <v>#N/A</v>
      </c>
      <c r="N589" s="3" t="str">
        <f t="shared" si="44"/>
        <v/>
      </c>
    </row>
    <row r="590" spans="1:14" x14ac:dyDescent="0.2">
      <c r="A590" s="209"/>
      <c r="B590" s="233" t="e">
        <f>VLOOKUP(A590,Adr!A:B,2,FALSE)</f>
        <v>#N/A</v>
      </c>
      <c r="C590" s="212"/>
      <c r="D590" s="214"/>
      <c r="E590" s="269"/>
      <c r="F590" s="209"/>
      <c r="G590" s="212"/>
      <c r="H590" s="212"/>
      <c r="I590" s="219"/>
      <c r="J590" s="193"/>
      <c r="K590" s="5"/>
      <c r="L590" s="193" t="str">
        <f t="shared" si="45"/>
        <v/>
      </c>
      <c r="M590" s="5" t="e">
        <f t="shared" si="46"/>
        <v>#N/A</v>
      </c>
      <c r="N590" s="3" t="str">
        <f t="shared" si="44"/>
        <v/>
      </c>
    </row>
    <row r="591" spans="1:14" x14ac:dyDescent="0.2">
      <c r="A591" s="192"/>
      <c r="B591" s="233" t="e">
        <f>VLOOKUP(A591,Adr!A:B,2,FALSE)</f>
        <v>#N/A</v>
      </c>
      <c r="C591" s="223"/>
      <c r="D591" s="213"/>
      <c r="E591" s="199"/>
      <c r="F591" s="192"/>
      <c r="G591" s="195"/>
      <c r="H591" s="195"/>
      <c r="I591" s="200"/>
      <c r="J591" s="193"/>
      <c r="K591" s="5"/>
      <c r="L591" s="193" t="str">
        <f t="shared" si="45"/>
        <v/>
      </c>
      <c r="M591" s="5" t="e">
        <f t="shared" si="46"/>
        <v>#N/A</v>
      </c>
      <c r="N591" s="3" t="str">
        <f t="shared" si="44"/>
        <v/>
      </c>
    </row>
    <row r="592" spans="1:14" x14ac:dyDescent="0.2">
      <c r="A592" s="192"/>
      <c r="B592" s="233" t="e">
        <f>VLOOKUP(A592,Adr!A:B,2,FALSE)</f>
        <v>#N/A</v>
      </c>
      <c r="C592" s="223"/>
      <c r="D592" s="213"/>
      <c r="E592" s="199"/>
      <c r="F592" s="192"/>
      <c r="G592" s="195"/>
      <c r="H592" s="195"/>
      <c r="I592" s="200"/>
      <c r="J592" s="193"/>
      <c r="K592" s="5"/>
      <c r="L592" s="193" t="str">
        <f t="shared" si="45"/>
        <v/>
      </c>
      <c r="M592" s="5" t="e">
        <f t="shared" si="46"/>
        <v>#N/A</v>
      </c>
      <c r="N592" s="3" t="str">
        <f t="shared" si="44"/>
        <v/>
      </c>
    </row>
    <row r="593" spans="1:14" x14ac:dyDescent="0.2">
      <c r="A593" s="192"/>
      <c r="B593" s="233" t="e">
        <f>VLOOKUP(A593,Adr!A:B,2,FALSE)</f>
        <v>#N/A</v>
      </c>
      <c r="C593" s="223"/>
      <c r="D593" s="213"/>
      <c r="E593" s="199"/>
      <c r="F593" s="192"/>
      <c r="G593" s="195"/>
      <c r="H593" s="195"/>
      <c r="I593" s="200"/>
      <c r="J593" s="193"/>
      <c r="K593" s="5"/>
      <c r="L593" s="193" t="str">
        <f t="shared" si="45"/>
        <v/>
      </c>
      <c r="M593" s="5" t="e">
        <f t="shared" si="46"/>
        <v>#N/A</v>
      </c>
      <c r="N593" s="3" t="str">
        <f t="shared" si="44"/>
        <v/>
      </c>
    </row>
    <row r="594" spans="1:14" x14ac:dyDescent="0.2">
      <c r="A594" s="192"/>
      <c r="B594" s="233" t="e">
        <f>VLOOKUP(A594,Adr!A:B,2,FALSE)</f>
        <v>#N/A</v>
      </c>
      <c r="C594" s="217"/>
      <c r="D594" s="214"/>
      <c r="E594" s="199"/>
      <c r="F594" s="192"/>
      <c r="G594" s="195"/>
      <c r="H594" s="195"/>
      <c r="I594" s="219"/>
      <c r="J594" s="193"/>
      <c r="K594" s="5"/>
      <c r="L594" s="193" t="str">
        <f t="shared" si="45"/>
        <v/>
      </c>
      <c r="M594" s="5" t="e">
        <f t="shared" si="46"/>
        <v>#N/A</v>
      </c>
      <c r="N594" s="3" t="str">
        <f t="shared" si="44"/>
        <v/>
      </c>
    </row>
    <row r="595" spans="1:14" x14ac:dyDescent="0.2">
      <c r="A595" s="192"/>
      <c r="B595" s="233" t="e">
        <f>VLOOKUP(A595,Adr!A:B,2,FALSE)</f>
        <v>#N/A</v>
      </c>
      <c r="C595" s="223"/>
      <c r="D595" s="214"/>
      <c r="E595" s="199"/>
      <c r="F595" s="192"/>
      <c r="G595" s="195"/>
      <c r="H595" s="195"/>
      <c r="I595" s="219"/>
      <c r="J595" s="193"/>
      <c r="K595" s="5"/>
      <c r="L595" s="193" t="str">
        <f t="shared" si="45"/>
        <v/>
      </c>
      <c r="M595" s="5" t="e">
        <f t="shared" si="46"/>
        <v>#N/A</v>
      </c>
      <c r="N595" s="3" t="str">
        <f t="shared" si="44"/>
        <v/>
      </c>
    </row>
    <row r="596" spans="1:14" x14ac:dyDescent="0.2">
      <c r="A596" s="192"/>
      <c r="B596" s="233" t="e">
        <f>VLOOKUP(A596,Adr!A:B,2,FALSE)</f>
        <v>#N/A</v>
      </c>
      <c r="C596" s="217"/>
      <c r="D596" s="198"/>
      <c r="E596" s="199"/>
      <c r="F596" s="192"/>
      <c r="G596" s="195"/>
      <c r="H596" s="195"/>
      <c r="I596" s="219"/>
      <c r="J596" s="193"/>
      <c r="K596" s="5"/>
      <c r="L596" s="193" t="str">
        <f t="shared" si="45"/>
        <v/>
      </c>
      <c r="M596" s="5" t="e">
        <f t="shared" si="46"/>
        <v>#N/A</v>
      </c>
      <c r="N596" s="3" t="str">
        <f t="shared" si="44"/>
        <v/>
      </c>
    </row>
    <row r="597" spans="1:14" x14ac:dyDescent="0.2">
      <c r="A597" s="192"/>
      <c r="B597" s="233" t="e">
        <f>VLOOKUP(A597,Adr!A:B,2,FALSE)</f>
        <v>#N/A</v>
      </c>
      <c r="C597" s="223"/>
      <c r="D597" s="214"/>
      <c r="E597" s="199"/>
      <c r="F597" s="192"/>
      <c r="G597" s="195"/>
      <c r="H597" s="195"/>
      <c r="I597" s="219"/>
      <c r="J597" s="193"/>
      <c r="K597" s="5"/>
      <c r="L597" s="193" t="str">
        <f t="shared" si="45"/>
        <v/>
      </c>
      <c r="M597" s="5" t="e">
        <f t="shared" si="46"/>
        <v>#N/A</v>
      </c>
      <c r="N597" s="3" t="str">
        <f t="shared" si="44"/>
        <v/>
      </c>
    </row>
    <row r="598" spans="1:14" x14ac:dyDescent="0.2">
      <c r="A598" s="192"/>
      <c r="B598" s="233" t="e">
        <f>VLOOKUP(A598,Adr!A:B,2,FALSE)</f>
        <v>#N/A</v>
      </c>
      <c r="C598" s="223"/>
      <c r="D598" s="214"/>
      <c r="E598" s="199"/>
      <c r="F598" s="192"/>
      <c r="G598" s="195"/>
      <c r="H598" s="195"/>
      <c r="I598" s="219"/>
      <c r="J598" s="193"/>
      <c r="K598" s="5"/>
      <c r="L598" s="193" t="str">
        <f t="shared" si="45"/>
        <v/>
      </c>
      <c r="M598" s="5" t="e">
        <f t="shared" si="46"/>
        <v>#N/A</v>
      </c>
      <c r="N598" s="3" t="str">
        <f t="shared" ref="N598:N661" si="47">+I598&amp;H598</f>
        <v/>
      </c>
    </row>
    <row r="599" spans="1:14" x14ac:dyDescent="0.2">
      <c r="A599" s="209"/>
      <c r="B599" s="233" t="e">
        <f>VLOOKUP(A599,Adr!A:B,2,FALSE)</f>
        <v>#N/A</v>
      </c>
      <c r="C599" s="212"/>
      <c r="D599" s="214"/>
      <c r="E599" s="269"/>
      <c r="F599" s="209"/>
      <c r="G599" s="212"/>
      <c r="H599" s="212"/>
      <c r="I599" s="219"/>
      <c r="J599" s="193"/>
      <c r="K599" s="5"/>
      <c r="L599" s="193" t="str">
        <f t="shared" si="45"/>
        <v/>
      </c>
      <c r="M599" s="5" t="e">
        <f t="shared" si="46"/>
        <v>#N/A</v>
      </c>
      <c r="N599" s="3" t="str">
        <f t="shared" si="47"/>
        <v/>
      </c>
    </row>
    <row r="600" spans="1:14" x14ac:dyDescent="0.2">
      <c r="A600" s="192"/>
      <c r="B600" s="233" t="e">
        <f>VLOOKUP(A600,Adr!A:B,2,FALSE)</f>
        <v>#N/A</v>
      </c>
      <c r="C600" s="223"/>
      <c r="D600" s="214"/>
      <c r="E600" s="199"/>
      <c r="F600" s="192"/>
      <c r="G600" s="195"/>
      <c r="H600" s="195"/>
      <c r="I600" s="200"/>
      <c r="J600" s="193"/>
      <c r="K600" s="5"/>
      <c r="L600" s="193" t="str">
        <f t="shared" si="45"/>
        <v/>
      </c>
      <c r="M600" s="5" t="e">
        <f t="shared" si="46"/>
        <v>#N/A</v>
      </c>
      <c r="N600" s="3" t="str">
        <f t="shared" si="47"/>
        <v/>
      </c>
    </row>
    <row r="601" spans="1:14" x14ac:dyDescent="0.2">
      <c r="A601" s="192"/>
      <c r="B601" s="233" t="e">
        <f>VLOOKUP(A601,Adr!A:B,2,FALSE)</f>
        <v>#N/A</v>
      </c>
      <c r="C601" s="223"/>
      <c r="D601" s="213"/>
      <c r="E601" s="199"/>
      <c r="F601" s="192"/>
      <c r="G601" s="195"/>
      <c r="H601" s="195"/>
      <c r="I601" s="200"/>
      <c r="J601" s="193"/>
      <c r="K601" s="5"/>
      <c r="L601" s="193" t="str">
        <f t="shared" si="45"/>
        <v/>
      </c>
      <c r="M601" s="5" t="e">
        <f t="shared" si="46"/>
        <v>#N/A</v>
      </c>
      <c r="N601" s="3" t="str">
        <f t="shared" si="47"/>
        <v/>
      </c>
    </row>
    <row r="602" spans="1:14" x14ac:dyDescent="0.2">
      <c r="A602" s="192"/>
      <c r="B602" s="233" t="e">
        <f>VLOOKUP(A602,Adr!A:B,2,FALSE)</f>
        <v>#N/A</v>
      </c>
      <c r="C602" s="223"/>
      <c r="D602" s="214"/>
      <c r="E602" s="199"/>
      <c r="F602" s="192"/>
      <c r="G602" s="195"/>
      <c r="H602" s="195"/>
      <c r="I602" s="219"/>
      <c r="J602" s="193"/>
      <c r="K602" s="5"/>
      <c r="L602" s="193" t="str">
        <f t="shared" si="45"/>
        <v/>
      </c>
      <c r="M602" s="5" t="e">
        <f t="shared" si="46"/>
        <v>#N/A</v>
      </c>
      <c r="N602" s="3" t="str">
        <f t="shared" si="47"/>
        <v/>
      </c>
    </row>
    <row r="603" spans="1:14" x14ac:dyDescent="0.2">
      <c r="A603" s="225"/>
      <c r="B603" s="233" t="e">
        <f>VLOOKUP(A603,Adr!A:B,2,FALSE)</f>
        <v>#N/A</v>
      </c>
      <c r="C603" s="195"/>
      <c r="D603" s="198"/>
      <c r="E603" s="199"/>
      <c r="F603" s="192"/>
      <c r="G603" s="245"/>
      <c r="H603" s="195"/>
      <c r="I603" s="219"/>
      <c r="J603" s="193"/>
      <c r="K603" s="5"/>
      <c r="L603" s="193" t="str">
        <f t="shared" si="45"/>
        <v/>
      </c>
      <c r="M603" s="5" t="e">
        <f t="shared" si="46"/>
        <v>#N/A</v>
      </c>
      <c r="N603" s="3" t="str">
        <f t="shared" si="47"/>
        <v/>
      </c>
    </row>
    <row r="604" spans="1:14" x14ac:dyDescent="0.2">
      <c r="A604" s="192"/>
      <c r="B604" s="233" t="e">
        <f>VLOOKUP(A604,Adr!A:B,2,FALSE)</f>
        <v>#N/A</v>
      </c>
      <c r="C604" s="217"/>
      <c r="D604" s="198"/>
      <c r="E604" s="199"/>
      <c r="F604" s="192"/>
      <c r="G604" s="195"/>
      <c r="H604" s="195"/>
      <c r="I604" s="219"/>
      <c r="J604" s="193"/>
      <c r="K604" s="5"/>
      <c r="L604" s="193" t="str">
        <f t="shared" si="45"/>
        <v/>
      </c>
      <c r="M604" s="5" t="e">
        <f t="shared" si="46"/>
        <v>#N/A</v>
      </c>
      <c r="N604" s="3" t="str">
        <f t="shared" si="47"/>
        <v/>
      </c>
    </row>
    <row r="605" spans="1:14" x14ac:dyDescent="0.2">
      <c r="A605" s="192"/>
      <c r="B605" s="233" t="e">
        <f>VLOOKUP(A605,Adr!A:B,2,FALSE)</f>
        <v>#N/A</v>
      </c>
      <c r="C605" s="217"/>
      <c r="D605" s="198"/>
      <c r="E605" s="199"/>
      <c r="F605" s="192"/>
      <c r="G605" s="195"/>
      <c r="H605" s="195"/>
      <c r="I605" s="219"/>
      <c r="J605" s="193"/>
      <c r="K605" s="5"/>
      <c r="L605" s="193" t="str">
        <f t="shared" si="45"/>
        <v/>
      </c>
      <c r="M605" s="5" t="e">
        <f t="shared" si="46"/>
        <v>#N/A</v>
      </c>
      <c r="N605" s="3" t="str">
        <f t="shared" si="47"/>
        <v/>
      </c>
    </row>
    <row r="606" spans="1:14" x14ac:dyDescent="0.2">
      <c r="A606" s="192"/>
      <c r="B606" s="233" t="e">
        <f>VLOOKUP(A606,Adr!A:B,2,FALSE)</f>
        <v>#N/A</v>
      </c>
      <c r="C606" s="217"/>
      <c r="D606" s="198"/>
      <c r="E606" s="199"/>
      <c r="F606" s="192"/>
      <c r="G606" s="195"/>
      <c r="H606" s="195"/>
      <c r="I606" s="219"/>
      <c r="J606" s="193"/>
      <c r="K606" s="5"/>
      <c r="L606" s="193" t="str">
        <f t="shared" si="45"/>
        <v/>
      </c>
      <c r="M606" s="5" t="e">
        <f t="shared" si="46"/>
        <v>#N/A</v>
      </c>
      <c r="N606" s="3" t="str">
        <f t="shared" si="47"/>
        <v/>
      </c>
    </row>
    <row r="607" spans="1:14" x14ac:dyDescent="0.2">
      <c r="A607" s="192"/>
      <c r="B607" s="233" t="e">
        <f>VLOOKUP(A607,Adr!A:B,2,FALSE)</f>
        <v>#N/A</v>
      </c>
      <c r="C607" s="223"/>
      <c r="D607" s="198"/>
      <c r="E607" s="199"/>
      <c r="F607" s="192"/>
      <c r="G607" s="195"/>
      <c r="H607" s="195"/>
      <c r="I607" s="219"/>
      <c r="J607" s="193"/>
      <c r="K607" s="5"/>
      <c r="L607" s="193" t="str">
        <f t="shared" si="45"/>
        <v/>
      </c>
      <c r="M607" s="5" t="e">
        <f t="shared" si="46"/>
        <v>#N/A</v>
      </c>
      <c r="N607" s="3" t="str">
        <f t="shared" si="47"/>
        <v/>
      </c>
    </row>
    <row r="608" spans="1:14" x14ac:dyDescent="0.2">
      <c r="A608" s="192"/>
      <c r="B608" s="233" t="e">
        <f>VLOOKUP(A608,Adr!A:B,2,FALSE)</f>
        <v>#N/A</v>
      </c>
      <c r="C608" s="217"/>
      <c r="D608" s="198"/>
      <c r="E608" s="199"/>
      <c r="F608" s="192"/>
      <c r="G608" s="195"/>
      <c r="H608" s="195"/>
      <c r="I608" s="219"/>
      <c r="J608" s="193"/>
      <c r="K608" s="5"/>
      <c r="L608" s="193" t="str">
        <f t="shared" si="45"/>
        <v/>
      </c>
      <c r="M608" s="5" t="e">
        <f t="shared" si="46"/>
        <v>#N/A</v>
      </c>
      <c r="N608" s="3" t="str">
        <f t="shared" si="47"/>
        <v/>
      </c>
    </row>
    <row r="609" spans="1:14" x14ac:dyDescent="0.2">
      <c r="A609" s="192"/>
      <c r="B609" s="233" t="e">
        <f>VLOOKUP(A609,Adr!A:B,2,FALSE)</f>
        <v>#N/A</v>
      </c>
      <c r="C609" s="223"/>
      <c r="D609" s="214"/>
      <c r="E609" s="199"/>
      <c r="F609" s="192"/>
      <c r="G609" s="195"/>
      <c r="H609" s="195"/>
      <c r="I609" s="219"/>
      <c r="J609" s="193"/>
      <c r="K609" s="5"/>
      <c r="L609" s="193" t="str">
        <f t="shared" si="45"/>
        <v/>
      </c>
      <c r="M609" s="5" t="e">
        <f t="shared" si="46"/>
        <v>#N/A</v>
      </c>
      <c r="N609" s="3" t="str">
        <f t="shared" si="47"/>
        <v/>
      </c>
    </row>
    <row r="610" spans="1:14" x14ac:dyDescent="0.2">
      <c r="A610" s="192"/>
      <c r="B610" s="233" t="e">
        <f>VLOOKUP(A610,Adr!A:B,2,FALSE)</f>
        <v>#N/A</v>
      </c>
      <c r="C610" s="223"/>
      <c r="D610" s="214"/>
      <c r="E610" s="199"/>
      <c r="F610" s="192"/>
      <c r="G610" s="195"/>
      <c r="H610" s="195"/>
      <c r="I610" s="219"/>
      <c r="J610" s="193"/>
      <c r="K610" s="5"/>
      <c r="L610" s="193" t="str">
        <f t="shared" si="45"/>
        <v/>
      </c>
      <c r="M610" s="5" t="e">
        <f t="shared" si="46"/>
        <v>#N/A</v>
      </c>
      <c r="N610" s="3" t="str">
        <f t="shared" si="47"/>
        <v/>
      </c>
    </row>
    <row r="611" spans="1:14" x14ac:dyDescent="0.2">
      <c r="A611" s="229"/>
      <c r="B611" s="233" t="e">
        <f>VLOOKUP(A611,Adr!A:B,2,FALSE)</f>
        <v>#N/A</v>
      </c>
      <c r="C611" s="195"/>
      <c r="D611" s="198"/>
      <c r="E611" s="199"/>
      <c r="F611" s="192"/>
      <c r="G611" s="245"/>
      <c r="H611" s="195"/>
      <c r="I611" s="219"/>
      <c r="J611" s="193"/>
      <c r="K611" s="5"/>
      <c r="L611" s="193" t="str">
        <f t="shared" si="45"/>
        <v/>
      </c>
      <c r="M611" s="5" t="e">
        <f t="shared" si="46"/>
        <v>#N/A</v>
      </c>
      <c r="N611" s="3" t="str">
        <f t="shared" si="47"/>
        <v/>
      </c>
    </row>
    <row r="612" spans="1:14" x14ac:dyDescent="0.2">
      <c r="A612" s="229"/>
      <c r="B612" s="233" t="e">
        <f>VLOOKUP(A612,Adr!A:B,2,FALSE)</f>
        <v>#N/A</v>
      </c>
      <c r="C612" s="195"/>
      <c r="D612" s="198"/>
      <c r="E612" s="199"/>
      <c r="F612" s="192"/>
      <c r="G612" s="245"/>
      <c r="H612" s="195"/>
      <c r="I612" s="219"/>
      <c r="J612" s="193"/>
      <c r="K612" s="5"/>
      <c r="L612" s="193" t="str">
        <f t="shared" si="45"/>
        <v/>
      </c>
      <c r="M612" s="5" t="e">
        <f t="shared" si="46"/>
        <v>#N/A</v>
      </c>
      <c r="N612" s="3" t="str">
        <f t="shared" si="47"/>
        <v/>
      </c>
    </row>
    <row r="613" spans="1:14" x14ac:dyDescent="0.2">
      <c r="A613" s="192"/>
      <c r="B613" s="233" t="e">
        <f>VLOOKUP(A613,Adr!A:B,2,FALSE)</f>
        <v>#N/A</v>
      </c>
      <c r="C613" s="223"/>
      <c r="D613" s="214"/>
      <c r="E613" s="199"/>
      <c r="F613" s="192"/>
      <c r="G613" s="195"/>
      <c r="H613" s="195"/>
      <c r="I613" s="200"/>
      <c r="J613" s="193"/>
      <c r="K613" s="5"/>
      <c r="L613" s="193" t="str">
        <f t="shared" si="45"/>
        <v/>
      </c>
      <c r="M613" s="5" t="e">
        <f t="shared" si="46"/>
        <v>#N/A</v>
      </c>
      <c r="N613" s="3" t="str">
        <f t="shared" si="47"/>
        <v/>
      </c>
    </row>
    <row r="614" spans="1:14" x14ac:dyDescent="0.2">
      <c r="A614" s="229"/>
      <c r="B614" s="233" t="e">
        <f>VLOOKUP(A614,Adr!A:B,2,FALSE)</f>
        <v>#N/A</v>
      </c>
      <c r="C614" s="195"/>
      <c r="D614" s="198"/>
      <c r="E614" s="199"/>
      <c r="F614" s="192"/>
      <c r="G614" s="245"/>
      <c r="H614" s="195"/>
      <c r="I614" s="219"/>
      <c r="J614" s="193"/>
      <c r="K614" s="5"/>
      <c r="L614" s="193" t="str">
        <f t="shared" si="45"/>
        <v/>
      </c>
      <c r="M614" s="5" t="e">
        <f t="shared" si="46"/>
        <v>#N/A</v>
      </c>
      <c r="N614" s="3" t="str">
        <f t="shared" si="47"/>
        <v/>
      </c>
    </row>
    <row r="615" spans="1:14" x14ac:dyDescent="0.2">
      <c r="A615" s="192"/>
      <c r="B615" s="233" t="e">
        <f>VLOOKUP(A615,Adr!A:B,2,FALSE)</f>
        <v>#N/A</v>
      </c>
      <c r="C615" s="223"/>
      <c r="D615" s="214"/>
      <c r="E615" s="199"/>
      <c r="F615" s="192"/>
      <c r="G615" s="195"/>
      <c r="H615" s="195"/>
      <c r="I615" s="219"/>
      <c r="J615" s="193"/>
      <c r="K615" s="5"/>
      <c r="L615" s="193" t="str">
        <f t="shared" si="45"/>
        <v/>
      </c>
      <c r="M615" s="5" t="e">
        <f t="shared" si="46"/>
        <v>#N/A</v>
      </c>
      <c r="N615" s="3" t="str">
        <f t="shared" si="47"/>
        <v/>
      </c>
    </row>
    <row r="616" spans="1:14" x14ac:dyDescent="0.2">
      <c r="A616" s="229"/>
      <c r="B616" s="233" t="e">
        <f>VLOOKUP(A616,Adr!A:B,2,FALSE)</f>
        <v>#N/A</v>
      </c>
      <c r="C616" s="195"/>
      <c r="D616" s="198"/>
      <c r="E616" s="199"/>
      <c r="F616" s="192"/>
      <c r="G616" s="245"/>
      <c r="H616" s="195"/>
      <c r="I616" s="219"/>
      <c r="J616" s="193"/>
      <c r="K616" s="5"/>
      <c r="L616" s="193" t="str">
        <f t="shared" si="45"/>
        <v/>
      </c>
      <c r="M616" s="5" t="e">
        <f t="shared" si="46"/>
        <v>#N/A</v>
      </c>
      <c r="N616" s="3" t="str">
        <f t="shared" si="47"/>
        <v/>
      </c>
    </row>
    <row r="617" spans="1:14" x14ac:dyDescent="0.2">
      <c r="A617" s="192"/>
      <c r="B617" s="233" t="e">
        <f>VLOOKUP(A617,Adr!A:B,2,FALSE)</f>
        <v>#N/A</v>
      </c>
      <c r="C617" s="217"/>
      <c r="D617" s="198"/>
      <c r="E617" s="199"/>
      <c r="F617" s="192"/>
      <c r="G617" s="195"/>
      <c r="H617" s="195"/>
      <c r="I617" s="219"/>
      <c r="J617" s="193"/>
      <c r="K617" s="5"/>
      <c r="L617" s="193" t="str">
        <f t="shared" si="45"/>
        <v/>
      </c>
      <c r="M617" s="5" t="e">
        <f t="shared" si="46"/>
        <v>#N/A</v>
      </c>
      <c r="N617" s="3" t="str">
        <f t="shared" si="47"/>
        <v/>
      </c>
    </row>
    <row r="618" spans="1:14" x14ac:dyDescent="0.2">
      <c r="A618" s="192"/>
      <c r="B618" s="233" t="e">
        <f>VLOOKUP(A618,Adr!A:B,2,FALSE)</f>
        <v>#N/A</v>
      </c>
      <c r="C618" s="223"/>
      <c r="D618" s="214"/>
      <c r="E618" s="199"/>
      <c r="F618" s="192"/>
      <c r="G618" s="195"/>
      <c r="H618" s="195"/>
      <c r="I618" s="219"/>
      <c r="J618" s="193"/>
      <c r="K618" s="5"/>
      <c r="L618" s="193" t="str">
        <f t="shared" si="45"/>
        <v/>
      </c>
      <c r="M618" s="5" t="e">
        <f t="shared" si="46"/>
        <v>#N/A</v>
      </c>
      <c r="N618" s="3" t="str">
        <f t="shared" si="47"/>
        <v/>
      </c>
    </row>
    <row r="619" spans="1:14" x14ac:dyDescent="0.2">
      <c r="A619" s="192"/>
      <c r="B619" s="233" t="e">
        <f>VLOOKUP(A619,Adr!A:B,2,FALSE)</f>
        <v>#N/A</v>
      </c>
      <c r="C619" s="223"/>
      <c r="D619" s="214"/>
      <c r="E619" s="199"/>
      <c r="F619" s="192"/>
      <c r="G619" s="195"/>
      <c r="H619" s="195"/>
      <c r="I619" s="219"/>
      <c r="J619" s="193"/>
      <c r="K619" s="5"/>
      <c r="L619" s="193" t="str">
        <f t="shared" si="45"/>
        <v/>
      </c>
      <c r="M619" s="5" t="e">
        <f t="shared" si="46"/>
        <v>#N/A</v>
      </c>
      <c r="N619" s="3" t="str">
        <f t="shared" si="47"/>
        <v/>
      </c>
    </row>
    <row r="620" spans="1:14" x14ac:dyDescent="0.2">
      <c r="A620" s="225"/>
      <c r="B620" s="233" t="e">
        <f>VLOOKUP(A620,Adr!A:B,2,FALSE)</f>
        <v>#N/A</v>
      </c>
      <c r="C620" s="195"/>
      <c r="D620" s="198"/>
      <c r="E620" s="199"/>
      <c r="F620" s="192"/>
      <c r="G620" s="245"/>
      <c r="H620" s="195"/>
      <c r="I620" s="219"/>
      <c r="J620" s="193"/>
      <c r="K620" s="5"/>
      <c r="L620" s="193" t="str">
        <f t="shared" si="45"/>
        <v/>
      </c>
      <c r="M620" s="5" t="e">
        <f t="shared" si="46"/>
        <v>#N/A</v>
      </c>
      <c r="N620" s="3" t="str">
        <f t="shared" si="47"/>
        <v/>
      </c>
    </row>
    <row r="621" spans="1:14" x14ac:dyDescent="0.2">
      <c r="A621" s="225"/>
      <c r="B621" s="233" t="e">
        <f>VLOOKUP(A621,Adr!A:B,2,FALSE)</f>
        <v>#N/A</v>
      </c>
      <c r="C621" s="195"/>
      <c r="D621" s="198"/>
      <c r="E621" s="199"/>
      <c r="F621" s="192"/>
      <c r="G621" s="245"/>
      <c r="H621" s="195"/>
      <c r="I621" s="219"/>
      <c r="J621" s="193"/>
      <c r="K621" s="5"/>
      <c r="L621" s="193" t="str">
        <f t="shared" si="45"/>
        <v/>
      </c>
      <c r="M621" s="5" t="e">
        <f t="shared" si="46"/>
        <v>#N/A</v>
      </c>
      <c r="N621" s="3" t="str">
        <f t="shared" si="47"/>
        <v/>
      </c>
    </row>
    <row r="622" spans="1:14" x14ac:dyDescent="0.2">
      <c r="A622" s="192"/>
      <c r="B622" s="233" t="e">
        <f>VLOOKUP(A622,Adr!A:B,2,FALSE)</f>
        <v>#N/A</v>
      </c>
      <c r="C622" s="223"/>
      <c r="D622" s="214"/>
      <c r="E622" s="199"/>
      <c r="F622" s="192"/>
      <c r="G622" s="195"/>
      <c r="H622" s="195"/>
      <c r="I622" s="219"/>
      <c r="J622" s="193"/>
      <c r="K622" s="5"/>
      <c r="L622" s="193" t="str">
        <f t="shared" si="45"/>
        <v/>
      </c>
      <c r="M622" s="5" t="e">
        <f t="shared" si="46"/>
        <v>#N/A</v>
      </c>
      <c r="N622" s="3" t="str">
        <f t="shared" si="47"/>
        <v/>
      </c>
    </row>
    <row r="623" spans="1:14" x14ac:dyDescent="0.2">
      <c r="A623" s="192"/>
      <c r="B623" s="233" t="e">
        <f>VLOOKUP(A623,Adr!A:B,2,FALSE)</f>
        <v>#N/A</v>
      </c>
      <c r="C623" s="223"/>
      <c r="D623" s="214"/>
      <c r="E623" s="199"/>
      <c r="F623" s="192"/>
      <c r="G623" s="195"/>
      <c r="H623" s="195"/>
      <c r="I623" s="219"/>
      <c r="J623" s="193"/>
      <c r="K623" s="5"/>
      <c r="L623" s="193" t="str">
        <f t="shared" si="45"/>
        <v/>
      </c>
      <c r="M623" s="5" t="e">
        <f t="shared" si="46"/>
        <v>#N/A</v>
      </c>
      <c r="N623" s="3" t="str">
        <f t="shared" si="47"/>
        <v/>
      </c>
    </row>
    <row r="624" spans="1:14" x14ac:dyDescent="0.2">
      <c r="A624" s="192"/>
      <c r="B624" s="233" t="e">
        <f>VLOOKUP(A624,Adr!A:B,2,FALSE)</f>
        <v>#N/A</v>
      </c>
      <c r="C624" s="217"/>
      <c r="D624" s="198"/>
      <c r="E624" s="199"/>
      <c r="F624" s="192"/>
      <c r="G624" s="195"/>
      <c r="H624" s="195"/>
      <c r="I624" s="200"/>
      <c r="J624" s="193"/>
      <c r="K624" s="5"/>
      <c r="L624" s="193" t="str">
        <f t="shared" si="45"/>
        <v/>
      </c>
      <c r="M624" s="5" t="e">
        <f t="shared" si="46"/>
        <v>#N/A</v>
      </c>
      <c r="N624" s="3" t="str">
        <f t="shared" si="47"/>
        <v/>
      </c>
    </row>
    <row r="625" spans="1:14" x14ac:dyDescent="0.2">
      <c r="A625" s="192"/>
      <c r="B625" s="233" t="e">
        <f>VLOOKUP(A625,Adr!A:B,2,FALSE)</f>
        <v>#N/A</v>
      </c>
      <c r="C625" s="217"/>
      <c r="D625" s="198"/>
      <c r="E625" s="199"/>
      <c r="F625" s="192"/>
      <c r="G625" s="195"/>
      <c r="H625" s="195"/>
      <c r="I625" s="219"/>
      <c r="J625" s="193"/>
      <c r="K625" s="5"/>
      <c r="L625" s="193" t="str">
        <f t="shared" si="45"/>
        <v/>
      </c>
      <c r="M625" s="5" t="e">
        <f t="shared" si="46"/>
        <v>#N/A</v>
      </c>
      <c r="N625" s="3" t="str">
        <f t="shared" si="47"/>
        <v/>
      </c>
    </row>
    <row r="626" spans="1:14" x14ac:dyDescent="0.2">
      <c r="A626" s="192"/>
      <c r="B626" s="233" t="e">
        <f>VLOOKUP(A626,Adr!A:B,2,FALSE)</f>
        <v>#N/A</v>
      </c>
      <c r="C626" s="223"/>
      <c r="D626" s="214"/>
      <c r="E626" s="199"/>
      <c r="F626" s="192"/>
      <c r="G626" s="195"/>
      <c r="H626" s="195"/>
      <c r="I626" s="219"/>
      <c r="J626" s="193"/>
      <c r="K626" s="5"/>
      <c r="L626" s="193" t="str">
        <f t="shared" si="45"/>
        <v/>
      </c>
      <c r="M626" s="5" t="e">
        <f t="shared" si="46"/>
        <v>#N/A</v>
      </c>
      <c r="N626" s="3" t="str">
        <f t="shared" si="47"/>
        <v/>
      </c>
    </row>
    <row r="627" spans="1:14" x14ac:dyDescent="0.2">
      <c r="A627" s="192"/>
      <c r="B627" s="233" t="e">
        <f>VLOOKUP(A627,Adr!A:B,2,FALSE)</f>
        <v>#N/A</v>
      </c>
      <c r="C627" s="223"/>
      <c r="D627" s="214"/>
      <c r="E627" s="199"/>
      <c r="F627" s="192"/>
      <c r="G627" s="195"/>
      <c r="H627" s="195"/>
      <c r="I627" s="200"/>
      <c r="J627" s="193"/>
      <c r="K627" s="5"/>
      <c r="L627" s="193" t="str">
        <f t="shared" si="45"/>
        <v/>
      </c>
      <c r="M627" s="5" t="e">
        <f t="shared" si="46"/>
        <v>#N/A</v>
      </c>
      <c r="N627" s="3" t="str">
        <f t="shared" si="47"/>
        <v/>
      </c>
    </row>
    <row r="628" spans="1:14" x14ac:dyDescent="0.2">
      <c r="A628" s="229"/>
      <c r="B628" s="233" t="e">
        <f>VLOOKUP(A628,Adr!A:B,2,FALSE)</f>
        <v>#N/A</v>
      </c>
      <c r="C628" s="195"/>
      <c r="D628" s="198"/>
      <c r="E628" s="199"/>
      <c r="F628" s="192"/>
      <c r="G628" s="245"/>
      <c r="H628" s="195"/>
      <c r="I628" s="219"/>
      <c r="J628" s="193"/>
      <c r="K628" s="5"/>
      <c r="L628" s="193" t="str">
        <f t="shared" si="45"/>
        <v/>
      </c>
      <c r="M628" s="5" t="e">
        <f t="shared" si="46"/>
        <v>#N/A</v>
      </c>
      <c r="N628" s="3" t="str">
        <f t="shared" si="47"/>
        <v/>
      </c>
    </row>
    <row r="629" spans="1:14" x14ac:dyDescent="0.2">
      <c r="A629" s="192"/>
      <c r="B629" s="233" t="e">
        <f>VLOOKUP(A629,Adr!A:B,2,FALSE)</f>
        <v>#N/A</v>
      </c>
      <c r="C629" s="223"/>
      <c r="D629" s="214"/>
      <c r="E629" s="199"/>
      <c r="F629" s="192"/>
      <c r="G629" s="195"/>
      <c r="H629" s="195"/>
      <c r="I629" s="219"/>
      <c r="J629" s="193"/>
      <c r="K629" s="5"/>
      <c r="L629" s="193" t="str">
        <f t="shared" si="45"/>
        <v/>
      </c>
      <c r="M629" s="5" t="e">
        <f t="shared" si="46"/>
        <v>#N/A</v>
      </c>
      <c r="N629" s="3" t="str">
        <f t="shared" si="47"/>
        <v/>
      </c>
    </row>
    <row r="630" spans="1:14" x14ac:dyDescent="0.2">
      <c r="A630" s="192"/>
      <c r="B630" s="233" t="e">
        <f>VLOOKUP(A630,Adr!A:B,2,FALSE)</f>
        <v>#N/A</v>
      </c>
      <c r="C630" s="224"/>
      <c r="D630" s="218"/>
      <c r="E630" s="199"/>
      <c r="F630" s="209"/>
      <c r="G630" s="212"/>
      <c r="H630" s="212"/>
      <c r="I630" s="200"/>
      <c r="J630" s="193"/>
      <c r="K630" s="5"/>
      <c r="L630" s="193" t="str">
        <f t="shared" si="45"/>
        <v/>
      </c>
      <c r="M630" s="5" t="e">
        <f t="shared" si="46"/>
        <v>#N/A</v>
      </c>
      <c r="N630" s="3" t="str">
        <f t="shared" si="47"/>
        <v/>
      </c>
    </row>
    <row r="631" spans="1:14" x14ac:dyDescent="0.2">
      <c r="A631" s="192"/>
      <c r="B631" s="233" t="e">
        <f>VLOOKUP(A631,Adr!A:B,2,FALSE)</f>
        <v>#N/A</v>
      </c>
      <c r="C631" s="224"/>
      <c r="D631" s="218"/>
      <c r="E631" s="199"/>
      <c r="F631" s="209"/>
      <c r="G631" s="212"/>
      <c r="H631" s="212"/>
      <c r="I631" s="200"/>
      <c r="J631" s="193"/>
      <c r="K631" s="5"/>
      <c r="L631" s="193" t="str">
        <f t="shared" si="45"/>
        <v/>
      </c>
      <c r="M631" s="5" t="e">
        <f t="shared" si="46"/>
        <v>#N/A</v>
      </c>
      <c r="N631" s="3" t="str">
        <f t="shared" si="47"/>
        <v/>
      </c>
    </row>
    <row r="632" spans="1:14" x14ac:dyDescent="0.2">
      <c r="A632" s="192"/>
      <c r="B632" s="233" t="e">
        <f>VLOOKUP(A632,Adr!A:B,2,FALSE)</f>
        <v>#N/A</v>
      </c>
      <c r="C632" s="224"/>
      <c r="D632" s="218"/>
      <c r="E632" s="199"/>
      <c r="F632" s="209"/>
      <c r="G632" s="212"/>
      <c r="H632" s="212"/>
      <c r="I632" s="200"/>
      <c r="J632" s="193"/>
      <c r="K632" s="5"/>
      <c r="L632" s="193" t="str">
        <f t="shared" si="45"/>
        <v/>
      </c>
      <c r="M632" s="5" t="e">
        <f t="shared" si="46"/>
        <v>#N/A</v>
      </c>
      <c r="N632" s="3" t="str">
        <f t="shared" si="47"/>
        <v/>
      </c>
    </row>
    <row r="633" spans="1:14" x14ac:dyDescent="0.2">
      <c r="A633" s="192"/>
      <c r="B633" s="233" t="e">
        <f>VLOOKUP(A633,Adr!A:B,2,FALSE)</f>
        <v>#N/A</v>
      </c>
      <c r="C633" s="224"/>
      <c r="D633" s="218"/>
      <c r="E633" s="199"/>
      <c r="F633" s="209"/>
      <c r="G633" s="212"/>
      <c r="H633" s="212"/>
      <c r="I633" s="200"/>
      <c r="J633" s="193"/>
      <c r="K633" s="5"/>
      <c r="L633" s="193" t="str">
        <f t="shared" si="45"/>
        <v/>
      </c>
      <c r="M633" s="5" t="e">
        <f t="shared" si="46"/>
        <v>#N/A</v>
      </c>
      <c r="N633" s="3" t="str">
        <f t="shared" si="47"/>
        <v/>
      </c>
    </row>
    <row r="634" spans="1:14" x14ac:dyDescent="0.2">
      <c r="A634" s="192"/>
      <c r="B634" s="233" t="e">
        <f>VLOOKUP(A634,Adr!A:B,2,FALSE)</f>
        <v>#N/A</v>
      </c>
      <c r="C634" s="224"/>
      <c r="D634" s="218"/>
      <c r="E634" s="199"/>
      <c r="F634" s="209"/>
      <c r="G634" s="212"/>
      <c r="H634" s="212"/>
      <c r="I634" s="200"/>
      <c r="J634" s="193"/>
      <c r="K634" s="5"/>
      <c r="L634" s="193" t="str">
        <f t="shared" si="45"/>
        <v/>
      </c>
      <c r="M634" s="5" t="e">
        <f t="shared" si="46"/>
        <v>#N/A</v>
      </c>
      <c r="N634" s="3" t="str">
        <f t="shared" si="47"/>
        <v/>
      </c>
    </row>
    <row r="635" spans="1:14" x14ac:dyDescent="0.2">
      <c r="A635" s="192"/>
      <c r="B635" s="233" t="e">
        <f>VLOOKUP(A635,Adr!A:B,2,FALSE)</f>
        <v>#N/A</v>
      </c>
      <c r="C635" s="224"/>
      <c r="D635" s="218"/>
      <c r="E635" s="199"/>
      <c r="F635" s="209"/>
      <c r="G635" s="212"/>
      <c r="H635" s="212"/>
      <c r="I635" s="200"/>
      <c r="J635" s="193"/>
      <c r="K635" s="5"/>
      <c r="L635" s="193" t="str">
        <f t="shared" si="45"/>
        <v/>
      </c>
      <c r="M635" s="5" t="e">
        <f t="shared" si="46"/>
        <v>#N/A</v>
      </c>
      <c r="N635" s="3" t="str">
        <f t="shared" si="47"/>
        <v/>
      </c>
    </row>
    <row r="636" spans="1:14" x14ac:dyDescent="0.2">
      <c r="A636" s="209"/>
      <c r="B636" s="233" t="e">
        <f>VLOOKUP(A636,Adr!A:B,2,FALSE)</f>
        <v>#N/A</v>
      </c>
      <c r="C636" s="212"/>
      <c r="D636" s="214"/>
      <c r="E636" s="199"/>
      <c r="F636" s="209"/>
      <c r="G636" s="212"/>
      <c r="H636" s="212"/>
      <c r="I636" s="219"/>
      <c r="J636" s="193"/>
      <c r="K636" s="5"/>
      <c r="L636" s="193" t="str">
        <f t="shared" si="45"/>
        <v/>
      </c>
      <c r="M636" s="5" t="e">
        <f t="shared" si="46"/>
        <v>#N/A</v>
      </c>
      <c r="N636" s="3" t="str">
        <f t="shared" si="47"/>
        <v/>
      </c>
    </row>
    <row r="637" spans="1:14" x14ac:dyDescent="0.2">
      <c r="A637" s="192"/>
      <c r="B637" s="233" t="e">
        <f>VLOOKUP(A637,Adr!A:B,2,FALSE)</f>
        <v>#N/A</v>
      </c>
      <c r="C637" s="224"/>
      <c r="D637" s="218"/>
      <c r="E637" s="199"/>
      <c r="F637" s="209"/>
      <c r="G637" s="212"/>
      <c r="H637" s="212"/>
      <c r="I637" s="200"/>
      <c r="J637" s="193"/>
      <c r="K637" s="5"/>
      <c r="L637" s="193" t="str">
        <f t="shared" si="45"/>
        <v/>
      </c>
      <c r="M637" s="5" t="e">
        <f t="shared" si="46"/>
        <v>#N/A</v>
      </c>
      <c r="N637" s="3" t="str">
        <f t="shared" si="47"/>
        <v/>
      </c>
    </row>
    <row r="638" spans="1:14" x14ac:dyDescent="0.2">
      <c r="A638" s="209"/>
      <c r="B638" s="233" t="e">
        <f>VLOOKUP(A638,Adr!A:B,2,FALSE)</f>
        <v>#N/A</v>
      </c>
      <c r="C638" s="212"/>
      <c r="D638" s="214"/>
      <c r="E638" s="199"/>
      <c r="F638" s="209"/>
      <c r="G638" s="195"/>
      <c r="H638" s="212"/>
      <c r="I638" s="219"/>
      <c r="J638" s="193"/>
      <c r="K638" s="5"/>
      <c r="L638" s="193" t="str">
        <f t="shared" si="45"/>
        <v/>
      </c>
      <c r="M638" s="5" t="e">
        <f t="shared" si="46"/>
        <v>#N/A</v>
      </c>
      <c r="N638" s="3" t="str">
        <f t="shared" si="47"/>
        <v/>
      </c>
    </row>
    <row r="639" spans="1:14" x14ac:dyDescent="0.2">
      <c r="A639" s="192"/>
      <c r="B639" s="233" t="e">
        <f>VLOOKUP(A639,Adr!A:B,2,FALSE)</f>
        <v>#N/A</v>
      </c>
      <c r="C639" s="223"/>
      <c r="D639" s="214"/>
      <c r="E639" s="199"/>
      <c r="F639" s="192"/>
      <c r="G639" s="195"/>
      <c r="H639" s="195"/>
      <c r="I639" s="200"/>
      <c r="J639" s="193"/>
      <c r="K639" s="5"/>
      <c r="L639" s="193" t="str">
        <f t="shared" si="45"/>
        <v/>
      </c>
      <c r="M639" s="5" t="e">
        <f t="shared" si="46"/>
        <v>#N/A</v>
      </c>
      <c r="N639" s="3" t="str">
        <f t="shared" si="47"/>
        <v/>
      </c>
    </row>
    <row r="640" spans="1:14" x14ac:dyDescent="0.2">
      <c r="A640" s="192"/>
      <c r="B640" s="233" t="e">
        <f>VLOOKUP(A640,Adr!A:B,2,FALSE)</f>
        <v>#N/A</v>
      </c>
      <c r="C640" s="217"/>
      <c r="D640" s="198"/>
      <c r="E640" s="199"/>
      <c r="F640" s="192"/>
      <c r="G640" s="195"/>
      <c r="H640" s="195"/>
      <c r="I640" s="200"/>
      <c r="J640" s="193"/>
      <c r="K640" s="5"/>
      <c r="L640" s="193" t="str">
        <f t="shared" si="45"/>
        <v/>
      </c>
      <c r="M640" s="5" t="e">
        <f t="shared" si="46"/>
        <v>#N/A</v>
      </c>
      <c r="N640" s="3" t="str">
        <f t="shared" si="47"/>
        <v/>
      </c>
    </row>
    <row r="641" spans="1:14" x14ac:dyDescent="0.2">
      <c r="A641" s="192"/>
      <c r="B641" s="233" t="e">
        <f>VLOOKUP(A641,Adr!A:B,2,FALSE)</f>
        <v>#N/A</v>
      </c>
      <c r="C641" s="217"/>
      <c r="D641" s="198"/>
      <c r="E641" s="199"/>
      <c r="F641" s="192"/>
      <c r="G641" s="195"/>
      <c r="H641" s="195"/>
      <c r="I641" s="200"/>
      <c r="J641" s="193"/>
      <c r="K641" s="5"/>
      <c r="L641" s="193" t="str">
        <f t="shared" si="45"/>
        <v/>
      </c>
      <c r="M641" s="5" t="e">
        <f t="shared" si="46"/>
        <v>#N/A</v>
      </c>
      <c r="N641" s="3" t="str">
        <f t="shared" si="47"/>
        <v/>
      </c>
    </row>
    <row r="642" spans="1:14" x14ac:dyDescent="0.2">
      <c r="A642" s="192"/>
      <c r="B642" s="233" t="e">
        <f>VLOOKUP(A642,Adr!A:B,2,FALSE)</f>
        <v>#N/A</v>
      </c>
      <c r="C642" s="217"/>
      <c r="D642" s="198"/>
      <c r="E642" s="199"/>
      <c r="F642" s="192"/>
      <c r="G642" s="195"/>
      <c r="H642" s="195"/>
      <c r="I642" s="200"/>
      <c r="J642" s="193"/>
      <c r="K642" s="5"/>
      <c r="L642" s="193" t="str">
        <f t="shared" ref="L642:L705" si="48">A642&amp;G642&amp;H642</f>
        <v/>
      </c>
      <c r="M642" s="5" t="e">
        <f t="shared" ref="M642:M705" si="49">B642&amp;F642&amp;H642&amp;C642</f>
        <v>#N/A</v>
      </c>
      <c r="N642" s="3" t="str">
        <f t="shared" si="47"/>
        <v/>
      </c>
    </row>
    <row r="643" spans="1:14" x14ac:dyDescent="0.2">
      <c r="A643" s="192"/>
      <c r="B643" s="233" t="e">
        <f>VLOOKUP(A643,Adr!A:B,2,FALSE)</f>
        <v>#N/A</v>
      </c>
      <c r="C643" s="217"/>
      <c r="D643" s="198"/>
      <c r="E643" s="199"/>
      <c r="F643" s="192"/>
      <c r="G643" s="195"/>
      <c r="H643" s="195"/>
      <c r="I643" s="200"/>
      <c r="J643" s="193"/>
      <c r="K643" s="5"/>
      <c r="L643" s="193" t="str">
        <f t="shared" si="48"/>
        <v/>
      </c>
      <c r="M643" s="5" t="e">
        <f t="shared" si="49"/>
        <v>#N/A</v>
      </c>
      <c r="N643" s="3" t="str">
        <f t="shared" si="47"/>
        <v/>
      </c>
    </row>
    <row r="644" spans="1:14" x14ac:dyDescent="0.2">
      <c r="A644" s="192"/>
      <c r="B644" s="233" t="e">
        <f>VLOOKUP(A644,Adr!A:B,2,FALSE)</f>
        <v>#N/A</v>
      </c>
      <c r="C644" s="217"/>
      <c r="D644" s="198"/>
      <c r="E644" s="199"/>
      <c r="F644" s="192"/>
      <c r="G644" s="195"/>
      <c r="H644" s="195"/>
      <c r="I644" s="200"/>
      <c r="J644" s="193"/>
      <c r="K644" s="5"/>
      <c r="L644" s="193" t="str">
        <f t="shared" si="48"/>
        <v/>
      </c>
      <c r="M644" s="5" t="e">
        <f t="shared" si="49"/>
        <v>#N/A</v>
      </c>
      <c r="N644" s="3" t="str">
        <f t="shared" si="47"/>
        <v/>
      </c>
    </row>
    <row r="645" spans="1:14" x14ac:dyDescent="0.2">
      <c r="A645" s="192"/>
      <c r="B645" s="233" t="e">
        <f>VLOOKUP(A645,Adr!A:B,2,FALSE)</f>
        <v>#N/A</v>
      </c>
      <c r="C645" s="212"/>
      <c r="D645" s="214"/>
      <c r="E645" s="199"/>
      <c r="F645" s="209"/>
      <c r="G645" s="212"/>
      <c r="H645" s="212"/>
      <c r="I645" s="219"/>
      <c r="J645" s="193"/>
      <c r="K645" s="5"/>
      <c r="L645" s="193" t="str">
        <f t="shared" si="48"/>
        <v/>
      </c>
      <c r="M645" s="5" t="e">
        <f t="shared" si="49"/>
        <v>#N/A</v>
      </c>
      <c r="N645" s="3" t="str">
        <f t="shared" si="47"/>
        <v/>
      </c>
    </row>
    <row r="646" spans="1:14" x14ac:dyDescent="0.2">
      <c r="A646" s="192"/>
      <c r="B646" s="233" t="e">
        <f>VLOOKUP(A646,Adr!A:B,2,FALSE)</f>
        <v>#N/A</v>
      </c>
      <c r="C646" s="212"/>
      <c r="D646" s="214"/>
      <c r="E646" s="199"/>
      <c r="F646" s="209"/>
      <c r="G646" s="212"/>
      <c r="H646" s="212"/>
      <c r="I646" s="219"/>
      <c r="J646" s="193"/>
      <c r="K646" s="5"/>
      <c r="L646" s="193" t="str">
        <f t="shared" si="48"/>
        <v/>
      </c>
      <c r="M646" s="5" t="e">
        <f t="shared" si="49"/>
        <v>#N/A</v>
      </c>
      <c r="N646" s="3" t="str">
        <f t="shared" si="47"/>
        <v/>
      </c>
    </row>
    <row r="647" spans="1:14" x14ac:dyDescent="0.2">
      <c r="A647" s="192"/>
      <c r="B647" s="233" t="e">
        <f>VLOOKUP(A647,Adr!A:B,2,FALSE)</f>
        <v>#N/A</v>
      </c>
      <c r="C647" s="212"/>
      <c r="D647" s="214"/>
      <c r="E647" s="199"/>
      <c r="F647" s="209"/>
      <c r="G647" s="212"/>
      <c r="H647" s="212"/>
      <c r="I647" s="219"/>
      <c r="J647" s="193"/>
      <c r="K647" s="5"/>
      <c r="L647" s="193" t="str">
        <f t="shared" si="48"/>
        <v/>
      </c>
      <c r="M647" s="5" t="e">
        <f t="shared" si="49"/>
        <v>#N/A</v>
      </c>
      <c r="N647" s="3" t="str">
        <f t="shared" si="47"/>
        <v/>
      </c>
    </row>
    <row r="648" spans="1:14" x14ac:dyDescent="0.2">
      <c r="A648" s="192"/>
      <c r="B648" s="233" t="e">
        <f>VLOOKUP(A648,Adr!A:B,2,FALSE)</f>
        <v>#N/A</v>
      </c>
      <c r="C648" s="212"/>
      <c r="D648" s="214"/>
      <c r="E648" s="199"/>
      <c r="F648" s="209"/>
      <c r="G648" s="212"/>
      <c r="H648" s="212"/>
      <c r="I648" s="219"/>
      <c r="J648" s="193"/>
      <c r="K648" s="5"/>
      <c r="L648" s="193" t="str">
        <f t="shared" si="48"/>
        <v/>
      </c>
      <c r="M648" s="5" t="e">
        <f t="shared" si="49"/>
        <v>#N/A</v>
      </c>
      <c r="N648" s="3" t="str">
        <f t="shared" si="47"/>
        <v/>
      </c>
    </row>
    <row r="649" spans="1:14" x14ac:dyDescent="0.2">
      <c r="A649" s="192"/>
      <c r="B649" s="233" t="e">
        <f>VLOOKUP(A649,Adr!A:B,2,FALSE)</f>
        <v>#N/A</v>
      </c>
      <c r="C649" s="195"/>
      <c r="D649" s="198"/>
      <c r="E649" s="199"/>
      <c r="F649" s="192"/>
      <c r="G649" s="195"/>
      <c r="H649" s="195"/>
      <c r="I649" s="219"/>
      <c r="J649" s="193"/>
      <c r="K649" s="5"/>
      <c r="L649" s="193" t="str">
        <f t="shared" si="48"/>
        <v/>
      </c>
      <c r="M649" s="5" t="e">
        <f t="shared" si="49"/>
        <v>#N/A</v>
      </c>
      <c r="N649" s="3" t="str">
        <f t="shared" si="47"/>
        <v/>
      </c>
    </row>
    <row r="650" spans="1:14" x14ac:dyDescent="0.2">
      <c r="A650" s="192"/>
      <c r="B650" s="233" t="e">
        <f>VLOOKUP(A650,Adr!A:B,2,FALSE)</f>
        <v>#N/A</v>
      </c>
      <c r="C650" s="224"/>
      <c r="D650" s="218"/>
      <c r="E650" s="199"/>
      <c r="F650" s="209"/>
      <c r="G650" s="212"/>
      <c r="H650" s="212"/>
      <c r="I650" s="200"/>
      <c r="J650" s="193"/>
      <c r="K650" s="5"/>
      <c r="L650" s="193" t="str">
        <f t="shared" si="48"/>
        <v/>
      </c>
      <c r="M650" s="5" t="e">
        <f t="shared" si="49"/>
        <v>#N/A</v>
      </c>
      <c r="N650" s="3" t="str">
        <f t="shared" si="47"/>
        <v/>
      </c>
    </row>
    <row r="651" spans="1:14" x14ac:dyDescent="0.2">
      <c r="A651" s="192"/>
      <c r="B651" s="233" t="e">
        <f>VLOOKUP(A651,Adr!A:B,2,FALSE)</f>
        <v>#N/A</v>
      </c>
      <c r="C651" s="224"/>
      <c r="D651" s="218"/>
      <c r="E651" s="199"/>
      <c r="F651" s="209"/>
      <c r="G651" s="212"/>
      <c r="H651" s="212"/>
      <c r="I651" s="200"/>
      <c r="J651" s="193"/>
      <c r="K651" s="5"/>
      <c r="L651" s="193" t="str">
        <f t="shared" si="48"/>
        <v/>
      </c>
      <c r="M651" s="5" t="e">
        <f t="shared" si="49"/>
        <v>#N/A</v>
      </c>
      <c r="N651" s="3" t="str">
        <f t="shared" si="47"/>
        <v/>
      </c>
    </row>
    <row r="652" spans="1:14" x14ac:dyDescent="0.2">
      <c r="A652" s="192"/>
      <c r="B652" s="233" t="e">
        <f>VLOOKUP(A652,Adr!A:B,2,FALSE)</f>
        <v>#N/A</v>
      </c>
      <c r="C652" s="212"/>
      <c r="D652" s="214"/>
      <c r="E652" s="199"/>
      <c r="F652" s="209"/>
      <c r="G652" s="212"/>
      <c r="H652" s="212"/>
      <c r="I652" s="219"/>
      <c r="J652" s="193"/>
      <c r="K652" s="5"/>
      <c r="L652" s="193" t="str">
        <f t="shared" si="48"/>
        <v/>
      </c>
      <c r="M652" s="5" t="e">
        <f t="shared" si="49"/>
        <v>#N/A</v>
      </c>
      <c r="N652" s="3" t="str">
        <f t="shared" si="47"/>
        <v/>
      </c>
    </row>
    <row r="653" spans="1:14" x14ac:dyDescent="0.2">
      <c r="A653" s="209"/>
      <c r="B653" s="233" t="e">
        <f>VLOOKUP(A653,Adr!A:B,2,FALSE)</f>
        <v>#N/A</v>
      </c>
      <c r="C653" s="212"/>
      <c r="D653" s="214"/>
      <c r="E653" s="269"/>
      <c r="F653" s="209"/>
      <c r="G653" s="212"/>
      <c r="H653" s="212"/>
      <c r="I653" s="219"/>
      <c r="J653" s="193"/>
      <c r="K653" s="5"/>
      <c r="L653" s="193" t="str">
        <f t="shared" si="48"/>
        <v/>
      </c>
      <c r="M653" s="5" t="e">
        <f t="shared" si="49"/>
        <v>#N/A</v>
      </c>
      <c r="N653" s="3" t="str">
        <f t="shared" si="47"/>
        <v/>
      </c>
    </row>
    <row r="654" spans="1:14" x14ac:dyDescent="0.2">
      <c r="A654" s="192"/>
      <c r="B654" s="233" t="e">
        <f>VLOOKUP(A654,Adr!A:B,2,FALSE)</f>
        <v>#N/A</v>
      </c>
      <c r="C654" s="223"/>
      <c r="D654" s="214"/>
      <c r="E654" s="199"/>
      <c r="F654" s="192"/>
      <c r="G654" s="195"/>
      <c r="H654" s="195"/>
      <c r="I654" s="200"/>
      <c r="J654" s="193"/>
      <c r="K654" s="5"/>
      <c r="L654" s="193" t="str">
        <f t="shared" si="48"/>
        <v/>
      </c>
      <c r="M654" s="5" t="e">
        <f t="shared" si="49"/>
        <v>#N/A</v>
      </c>
      <c r="N654" s="3" t="str">
        <f t="shared" si="47"/>
        <v/>
      </c>
    </row>
    <row r="655" spans="1:14" x14ac:dyDescent="0.2">
      <c r="A655" s="192"/>
      <c r="B655" s="233" t="e">
        <f>VLOOKUP(A655,Adr!A:B,2,FALSE)</f>
        <v>#N/A</v>
      </c>
      <c r="C655" s="223"/>
      <c r="D655" s="214"/>
      <c r="E655" s="199"/>
      <c r="F655" s="192"/>
      <c r="G655" s="195"/>
      <c r="H655" s="195"/>
      <c r="I655" s="200"/>
      <c r="J655" s="193"/>
      <c r="K655" s="5"/>
      <c r="L655" s="193" t="str">
        <f t="shared" si="48"/>
        <v/>
      </c>
      <c r="M655" s="5" t="e">
        <f t="shared" si="49"/>
        <v>#N/A</v>
      </c>
      <c r="N655" s="3" t="str">
        <f t="shared" si="47"/>
        <v/>
      </c>
    </row>
    <row r="656" spans="1:14" x14ac:dyDescent="0.2">
      <c r="A656" s="192"/>
      <c r="B656" s="233" t="e">
        <f>VLOOKUP(A656,Adr!A:B,2,FALSE)</f>
        <v>#N/A</v>
      </c>
      <c r="C656" s="223"/>
      <c r="D656" s="214"/>
      <c r="E656" s="199"/>
      <c r="F656" s="209"/>
      <c r="G656" s="212"/>
      <c r="H656" s="212"/>
      <c r="I656" s="200"/>
      <c r="J656" s="193"/>
      <c r="K656" s="5"/>
      <c r="L656" s="193" t="str">
        <f t="shared" si="48"/>
        <v/>
      </c>
      <c r="M656" s="5" t="e">
        <f t="shared" si="49"/>
        <v>#N/A</v>
      </c>
      <c r="N656" s="3" t="str">
        <f t="shared" si="47"/>
        <v/>
      </c>
    </row>
    <row r="657" spans="1:14" x14ac:dyDescent="0.2">
      <c r="A657" s="192"/>
      <c r="B657" s="233" t="e">
        <f>VLOOKUP(A657,Adr!A:B,2,FALSE)</f>
        <v>#N/A</v>
      </c>
      <c r="C657" s="223"/>
      <c r="D657" s="214"/>
      <c r="E657" s="199"/>
      <c r="F657" s="209"/>
      <c r="G657" s="212"/>
      <c r="H657" s="212"/>
      <c r="I657" s="200"/>
      <c r="J657" s="193"/>
      <c r="K657" s="5"/>
      <c r="L657" s="193" t="str">
        <f t="shared" si="48"/>
        <v/>
      </c>
      <c r="M657" s="5" t="e">
        <f t="shared" si="49"/>
        <v>#N/A</v>
      </c>
      <c r="N657" s="3" t="str">
        <f t="shared" si="47"/>
        <v/>
      </c>
    </row>
    <row r="658" spans="1:14" x14ac:dyDescent="0.2">
      <c r="A658" s="209"/>
      <c r="B658" s="233" t="e">
        <f>VLOOKUP(A658,Adr!A:B,2,FALSE)</f>
        <v>#N/A</v>
      </c>
      <c r="C658" s="212"/>
      <c r="D658" s="214"/>
      <c r="E658" s="269"/>
      <c r="F658" s="209"/>
      <c r="G658" s="212"/>
      <c r="H658" s="212"/>
      <c r="I658" s="219"/>
      <c r="J658" s="193"/>
      <c r="K658" s="5"/>
      <c r="L658" s="193" t="str">
        <f t="shared" si="48"/>
        <v/>
      </c>
      <c r="M658" s="5" t="e">
        <f t="shared" si="49"/>
        <v>#N/A</v>
      </c>
      <c r="N658" s="3" t="str">
        <f t="shared" si="47"/>
        <v/>
      </c>
    </row>
    <row r="659" spans="1:14" x14ac:dyDescent="0.2">
      <c r="A659" s="192"/>
      <c r="B659" s="233" t="e">
        <f>VLOOKUP(A659,Adr!A:B,2,FALSE)</f>
        <v>#N/A</v>
      </c>
      <c r="C659" s="223"/>
      <c r="D659" s="214"/>
      <c r="E659" s="199"/>
      <c r="F659" s="209"/>
      <c r="G659" s="212"/>
      <c r="H659" s="212"/>
      <c r="I659" s="200"/>
      <c r="J659" s="193"/>
      <c r="K659" s="5"/>
      <c r="L659" s="193" t="str">
        <f t="shared" si="48"/>
        <v/>
      </c>
      <c r="M659" s="5" t="e">
        <f t="shared" si="49"/>
        <v>#N/A</v>
      </c>
      <c r="N659" s="3" t="str">
        <f t="shared" si="47"/>
        <v/>
      </c>
    </row>
    <row r="660" spans="1:14" x14ac:dyDescent="0.2">
      <c r="A660" s="209"/>
      <c r="B660" s="233" t="e">
        <f>VLOOKUP(A660,Adr!A:B,2,FALSE)</f>
        <v>#N/A</v>
      </c>
      <c r="C660" s="212"/>
      <c r="D660" s="214"/>
      <c r="E660" s="269"/>
      <c r="F660" s="209"/>
      <c r="G660" s="212"/>
      <c r="H660" s="212"/>
      <c r="I660" s="219"/>
      <c r="J660" s="193"/>
      <c r="K660" s="5"/>
      <c r="L660" s="193" t="str">
        <f t="shared" si="48"/>
        <v/>
      </c>
      <c r="M660" s="5" t="e">
        <f t="shared" si="49"/>
        <v>#N/A</v>
      </c>
      <c r="N660" s="3" t="str">
        <f t="shared" si="47"/>
        <v/>
      </c>
    </row>
    <row r="661" spans="1:14" x14ac:dyDescent="0.2">
      <c r="A661" s="192"/>
      <c r="B661" s="233" t="e">
        <f>VLOOKUP(A661,Adr!A:B,2,FALSE)</f>
        <v>#N/A</v>
      </c>
      <c r="C661" s="223"/>
      <c r="D661" s="214"/>
      <c r="E661" s="199"/>
      <c r="F661" s="192"/>
      <c r="G661" s="195"/>
      <c r="H661" s="195"/>
      <c r="I661" s="200"/>
      <c r="J661" s="193"/>
      <c r="K661" s="5"/>
      <c r="L661" s="193" t="str">
        <f t="shared" si="48"/>
        <v/>
      </c>
      <c r="M661" s="5" t="e">
        <f t="shared" si="49"/>
        <v>#N/A</v>
      </c>
      <c r="N661" s="3" t="str">
        <f t="shared" si="47"/>
        <v/>
      </c>
    </row>
    <row r="662" spans="1:14" x14ac:dyDescent="0.2">
      <c r="A662" s="192"/>
      <c r="B662" s="233" t="e">
        <f>VLOOKUP(A662,Adr!A:B,2,FALSE)</f>
        <v>#N/A</v>
      </c>
      <c r="C662" s="223"/>
      <c r="D662" s="214"/>
      <c r="E662" s="199"/>
      <c r="F662" s="192"/>
      <c r="G662" s="195"/>
      <c r="H662" s="195"/>
      <c r="I662" s="200"/>
      <c r="J662" s="193"/>
      <c r="K662" s="5"/>
      <c r="L662" s="193" t="str">
        <f t="shared" si="48"/>
        <v/>
      </c>
      <c r="M662" s="5" t="e">
        <f t="shared" si="49"/>
        <v>#N/A</v>
      </c>
      <c r="N662" s="3" t="str">
        <f t="shared" ref="N662:N725" si="50">+I662&amp;H662</f>
        <v/>
      </c>
    </row>
    <row r="663" spans="1:14" x14ac:dyDescent="0.2">
      <c r="A663" s="192"/>
      <c r="B663" s="233" t="e">
        <f>VLOOKUP(A663,Adr!A:B,2,FALSE)</f>
        <v>#N/A</v>
      </c>
      <c r="C663" s="217"/>
      <c r="D663" s="198"/>
      <c r="E663" s="199"/>
      <c r="F663" s="192"/>
      <c r="G663" s="195"/>
      <c r="H663" s="195"/>
      <c r="I663" s="200"/>
      <c r="J663" s="193"/>
      <c r="K663" s="5"/>
      <c r="L663" s="193" t="str">
        <f t="shared" si="48"/>
        <v/>
      </c>
      <c r="M663" s="5" t="e">
        <f t="shared" si="49"/>
        <v>#N/A</v>
      </c>
      <c r="N663" s="3" t="str">
        <f t="shared" si="50"/>
        <v/>
      </c>
    </row>
    <row r="664" spans="1:14" x14ac:dyDescent="0.2">
      <c r="A664" s="192"/>
      <c r="B664" s="233" t="e">
        <f>VLOOKUP(A664,Adr!A:B,2,FALSE)</f>
        <v>#N/A</v>
      </c>
      <c r="C664" s="223"/>
      <c r="D664" s="214"/>
      <c r="E664" s="199"/>
      <c r="F664" s="209"/>
      <c r="G664" s="212"/>
      <c r="H664" s="212"/>
      <c r="I664" s="200"/>
      <c r="J664" s="193"/>
      <c r="K664" s="5"/>
      <c r="L664" s="193" t="str">
        <f t="shared" si="48"/>
        <v/>
      </c>
      <c r="M664" s="5" t="e">
        <f t="shared" si="49"/>
        <v>#N/A</v>
      </c>
      <c r="N664" s="3" t="str">
        <f t="shared" si="50"/>
        <v/>
      </c>
    </row>
    <row r="665" spans="1:14" x14ac:dyDescent="0.2">
      <c r="A665" s="192"/>
      <c r="B665" s="233" t="e">
        <f>VLOOKUP(A665,Adr!A:B,2,FALSE)</f>
        <v>#N/A</v>
      </c>
      <c r="C665" s="223"/>
      <c r="D665" s="213"/>
      <c r="E665" s="199"/>
      <c r="F665" s="192"/>
      <c r="G665" s="195"/>
      <c r="H665" s="195"/>
      <c r="I665" s="200"/>
      <c r="J665" s="193"/>
      <c r="K665" s="5"/>
      <c r="L665" s="193" t="str">
        <f t="shared" si="48"/>
        <v/>
      </c>
      <c r="M665" s="5" t="e">
        <f t="shared" si="49"/>
        <v>#N/A</v>
      </c>
      <c r="N665" s="3" t="str">
        <f t="shared" si="50"/>
        <v/>
      </c>
    </row>
    <row r="666" spans="1:14" x14ac:dyDescent="0.2">
      <c r="A666" s="192"/>
      <c r="B666" s="233" t="e">
        <f>VLOOKUP(A666,Adr!A:B,2,FALSE)</f>
        <v>#N/A</v>
      </c>
      <c r="C666" s="223"/>
      <c r="D666" s="214"/>
      <c r="E666" s="199"/>
      <c r="F666" s="192"/>
      <c r="G666" s="195"/>
      <c r="H666" s="195"/>
      <c r="I666" s="200"/>
      <c r="J666" s="193"/>
      <c r="K666" s="5"/>
      <c r="L666" s="193" t="str">
        <f t="shared" si="48"/>
        <v/>
      </c>
      <c r="M666" s="5" t="e">
        <f t="shared" si="49"/>
        <v>#N/A</v>
      </c>
      <c r="N666" s="3" t="str">
        <f t="shared" si="50"/>
        <v/>
      </c>
    </row>
    <row r="667" spans="1:14" x14ac:dyDescent="0.2">
      <c r="A667" s="229"/>
      <c r="B667" s="233" t="e">
        <f>VLOOKUP(A667,Adr!A:B,2,FALSE)</f>
        <v>#N/A</v>
      </c>
      <c r="C667" s="195"/>
      <c r="D667" s="198"/>
      <c r="E667" s="199"/>
      <c r="F667" s="192"/>
      <c r="G667" s="245"/>
      <c r="H667" s="195"/>
      <c r="I667" s="219"/>
      <c r="J667" s="193"/>
      <c r="K667" s="5"/>
      <c r="L667" s="193" t="str">
        <f t="shared" si="48"/>
        <v/>
      </c>
      <c r="M667" s="5" t="e">
        <f t="shared" si="49"/>
        <v>#N/A</v>
      </c>
      <c r="N667" s="3" t="str">
        <f t="shared" si="50"/>
        <v/>
      </c>
    </row>
    <row r="668" spans="1:14" x14ac:dyDescent="0.2">
      <c r="A668" s="192"/>
      <c r="B668" s="233" t="e">
        <f>VLOOKUP(A668,Adr!A:B,2,FALSE)</f>
        <v>#N/A</v>
      </c>
      <c r="C668" s="217"/>
      <c r="D668" s="198"/>
      <c r="E668" s="199"/>
      <c r="F668" s="192"/>
      <c r="G668" s="195"/>
      <c r="H668" s="195"/>
      <c r="I668" s="200"/>
      <c r="J668" s="193"/>
      <c r="K668" s="5"/>
      <c r="L668" s="193" t="str">
        <f t="shared" si="48"/>
        <v/>
      </c>
      <c r="M668" s="5" t="e">
        <f t="shared" si="49"/>
        <v>#N/A</v>
      </c>
      <c r="N668" s="3" t="str">
        <f t="shared" si="50"/>
        <v/>
      </c>
    </row>
    <row r="669" spans="1:14" x14ac:dyDescent="0.2">
      <c r="A669" s="229"/>
      <c r="B669" s="233" t="e">
        <f>VLOOKUP(A669,Adr!A:B,2,FALSE)</f>
        <v>#N/A</v>
      </c>
      <c r="C669" s="195"/>
      <c r="D669" s="198"/>
      <c r="E669" s="199"/>
      <c r="F669" s="192"/>
      <c r="G669" s="245"/>
      <c r="H669" s="195"/>
      <c r="I669" s="219"/>
      <c r="J669" s="193"/>
      <c r="K669" s="5"/>
      <c r="L669" s="193" t="str">
        <f t="shared" si="48"/>
        <v/>
      </c>
      <c r="M669" s="5" t="e">
        <f t="shared" si="49"/>
        <v>#N/A</v>
      </c>
      <c r="N669" s="3" t="str">
        <f t="shared" si="50"/>
        <v/>
      </c>
    </row>
    <row r="670" spans="1:14" x14ac:dyDescent="0.2">
      <c r="A670" s="192"/>
      <c r="B670" s="233" t="e">
        <f>VLOOKUP(A670,Adr!A:B,2,FALSE)</f>
        <v>#N/A</v>
      </c>
      <c r="C670" s="195"/>
      <c r="D670" s="214"/>
      <c r="E670" s="199"/>
      <c r="F670" s="192"/>
      <c r="G670" s="195"/>
      <c r="H670" s="195"/>
      <c r="I670" s="219"/>
      <c r="J670" s="193"/>
      <c r="K670" s="5"/>
      <c r="L670" s="193" t="str">
        <f t="shared" si="48"/>
        <v/>
      </c>
      <c r="M670" s="5" t="e">
        <f t="shared" si="49"/>
        <v>#N/A</v>
      </c>
      <c r="N670" s="3" t="str">
        <f t="shared" si="50"/>
        <v/>
      </c>
    </row>
    <row r="671" spans="1:14" x14ac:dyDescent="0.2">
      <c r="A671" s="192"/>
      <c r="B671" s="233" t="e">
        <f>VLOOKUP(A671,Adr!A:B,2,FALSE)</f>
        <v>#N/A</v>
      </c>
      <c r="C671" s="195"/>
      <c r="D671" s="198"/>
      <c r="E671" s="199"/>
      <c r="F671" s="192"/>
      <c r="G671" s="195"/>
      <c r="H671" s="195"/>
      <c r="I671" s="219"/>
      <c r="J671" s="193"/>
      <c r="K671" s="5"/>
      <c r="L671" s="193" t="str">
        <f t="shared" si="48"/>
        <v/>
      </c>
      <c r="M671" s="5" t="e">
        <f t="shared" si="49"/>
        <v>#N/A</v>
      </c>
      <c r="N671" s="3" t="str">
        <f t="shared" si="50"/>
        <v/>
      </c>
    </row>
    <row r="672" spans="1:14" x14ac:dyDescent="0.2">
      <c r="A672" s="192"/>
      <c r="B672" s="233" t="e">
        <f>VLOOKUP(A672,Adr!A:B,2,FALSE)</f>
        <v>#N/A</v>
      </c>
      <c r="C672" s="195"/>
      <c r="D672" s="198"/>
      <c r="E672" s="199"/>
      <c r="F672" s="192"/>
      <c r="G672" s="195"/>
      <c r="H672" s="195"/>
      <c r="I672" s="219"/>
      <c r="J672" s="193"/>
      <c r="K672" s="5"/>
      <c r="L672" s="193" t="str">
        <f t="shared" si="48"/>
        <v/>
      </c>
      <c r="M672" s="5" t="e">
        <f t="shared" si="49"/>
        <v>#N/A</v>
      </c>
      <c r="N672" s="3" t="str">
        <f t="shared" si="50"/>
        <v/>
      </c>
    </row>
    <row r="673" spans="1:14" x14ac:dyDescent="0.2">
      <c r="A673" s="192"/>
      <c r="B673" s="233" t="e">
        <f>VLOOKUP(A673,Adr!A:B,2,FALSE)</f>
        <v>#N/A</v>
      </c>
      <c r="C673" s="217"/>
      <c r="D673" s="198"/>
      <c r="E673" s="199"/>
      <c r="F673" s="209"/>
      <c r="G673" s="212"/>
      <c r="H673" s="212"/>
      <c r="I673" s="200"/>
      <c r="J673" s="193"/>
      <c r="K673" s="5"/>
      <c r="L673" s="193" t="str">
        <f t="shared" si="48"/>
        <v/>
      </c>
      <c r="M673" s="5" t="e">
        <f t="shared" si="49"/>
        <v>#N/A</v>
      </c>
      <c r="N673" s="3" t="str">
        <f t="shared" si="50"/>
        <v/>
      </c>
    </row>
    <row r="674" spans="1:14" x14ac:dyDescent="0.2">
      <c r="A674" s="192"/>
      <c r="B674" s="233" t="e">
        <f>VLOOKUP(A674,Adr!A:B,2,FALSE)</f>
        <v>#N/A</v>
      </c>
      <c r="C674" s="217"/>
      <c r="D674" s="198"/>
      <c r="E674" s="199"/>
      <c r="F674" s="209"/>
      <c r="G674" s="212"/>
      <c r="H674" s="212"/>
      <c r="I674" s="200"/>
      <c r="J674" s="193"/>
      <c r="K674" s="5"/>
      <c r="L674" s="193" t="str">
        <f t="shared" si="48"/>
        <v/>
      </c>
      <c r="M674" s="5" t="e">
        <f t="shared" si="49"/>
        <v>#N/A</v>
      </c>
      <c r="N674" s="3" t="str">
        <f t="shared" si="50"/>
        <v/>
      </c>
    </row>
    <row r="675" spans="1:14" x14ac:dyDescent="0.2">
      <c r="A675" s="192"/>
      <c r="B675" s="233" t="e">
        <f>VLOOKUP(A675,Adr!A:B,2,FALSE)</f>
        <v>#N/A</v>
      </c>
      <c r="C675" s="195"/>
      <c r="D675" s="198"/>
      <c r="E675" s="199"/>
      <c r="F675" s="192"/>
      <c r="G675" s="195"/>
      <c r="H675" s="195"/>
      <c r="I675" s="219"/>
      <c r="J675" s="193"/>
      <c r="K675" s="5"/>
      <c r="L675" s="193" t="str">
        <f t="shared" si="48"/>
        <v/>
      </c>
      <c r="M675" s="5" t="e">
        <f t="shared" si="49"/>
        <v>#N/A</v>
      </c>
      <c r="N675" s="3" t="str">
        <f t="shared" si="50"/>
        <v/>
      </c>
    </row>
    <row r="676" spans="1:14" x14ac:dyDescent="0.2">
      <c r="A676" s="192"/>
      <c r="B676" s="233" t="e">
        <f>VLOOKUP(A676,Adr!A:B,2,FALSE)</f>
        <v>#N/A</v>
      </c>
      <c r="C676" s="212"/>
      <c r="D676" s="214"/>
      <c r="E676" s="199"/>
      <c r="F676" s="209"/>
      <c r="G676" s="212"/>
      <c r="H676" s="212"/>
      <c r="I676" s="219"/>
      <c r="J676" s="193"/>
      <c r="K676" s="5"/>
      <c r="L676" s="193" t="str">
        <f t="shared" si="48"/>
        <v/>
      </c>
      <c r="M676" s="5" t="e">
        <f t="shared" si="49"/>
        <v>#N/A</v>
      </c>
      <c r="N676" s="3" t="str">
        <f t="shared" si="50"/>
        <v/>
      </c>
    </row>
    <row r="677" spans="1:14" x14ac:dyDescent="0.2">
      <c r="A677" s="192"/>
      <c r="B677" s="233" t="e">
        <f>VLOOKUP(A677,Adr!A:B,2,FALSE)</f>
        <v>#N/A</v>
      </c>
      <c r="C677" s="217"/>
      <c r="D677" s="198"/>
      <c r="E677" s="199"/>
      <c r="F677" s="209"/>
      <c r="G677" s="212"/>
      <c r="H677" s="212"/>
      <c r="I677" s="200"/>
      <c r="J677" s="193"/>
      <c r="K677" s="5"/>
      <c r="L677" s="193" t="str">
        <f t="shared" si="48"/>
        <v/>
      </c>
      <c r="M677" s="5" t="e">
        <f t="shared" si="49"/>
        <v>#N/A</v>
      </c>
      <c r="N677" s="3" t="str">
        <f t="shared" si="50"/>
        <v/>
      </c>
    </row>
    <row r="678" spans="1:14" x14ac:dyDescent="0.2">
      <c r="A678" s="192"/>
      <c r="B678" s="233" t="e">
        <f>VLOOKUP(A678,Adr!A:B,2,FALSE)</f>
        <v>#N/A</v>
      </c>
      <c r="C678" s="212"/>
      <c r="D678" s="214"/>
      <c r="E678" s="199"/>
      <c r="F678" s="209"/>
      <c r="G678" s="212"/>
      <c r="H678" s="212"/>
      <c r="I678" s="219"/>
      <c r="J678" s="193"/>
      <c r="K678" s="5"/>
      <c r="L678" s="193" t="str">
        <f t="shared" si="48"/>
        <v/>
      </c>
      <c r="M678" s="5" t="e">
        <f t="shared" si="49"/>
        <v>#N/A</v>
      </c>
      <c r="N678" s="3" t="str">
        <f t="shared" si="50"/>
        <v/>
      </c>
    </row>
    <row r="679" spans="1:14" x14ac:dyDescent="0.2">
      <c r="A679" s="192"/>
      <c r="B679" s="233" t="e">
        <f>VLOOKUP(A679,Adr!A:B,2,FALSE)</f>
        <v>#N/A</v>
      </c>
      <c r="C679" s="212"/>
      <c r="D679" s="214"/>
      <c r="E679" s="199"/>
      <c r="F679" s="209"/>
      <c r="G679" s="212"/>
      <c r="H679" s="212"/>
      <c r="I679" s="219"/>
      <c r="J679" s="193"/>
      <c r="K679" s="5"/>
      <c r="L679" s="193" t="str">
        <f t="shared" si="48"/>
        <v/>
      </c>
      <c r="M679" s="5" t="e">
        <f t="shared" si="49"/>
        <v>#N/A</v>
      </c>
      <c r="N679" s="3" t="str">
        <f t="shared" si="50"/>
        <v/>
      </c>
    </row>
    <row r="680" spans="1:14" x14ac:dyDescent="0.2">
      <c r="A680" s="192"/>
      <c r="B680" s="233" t="e">
        <f>VLOOKUP(A680,Adr!A:B,2,FALSE)</f>
        <v>#N/A</v>
      </c>
      <c r="C680" s="217"/>
      <c r="D680" s="198"/>
      <c r="E680" s="199"/>
      <c r="F680" s="209"/>
      <c r="G680" s="212"/>
      <c r="H680" s="212"/>
      <c r="I680" s="200"/>
      <c r="J680" s="193"/>
      <c r="K680" s="5"/>
      <c r="L680" s="193" t="str">
        <f t="shared" si="48"/>
        <v/>
      </c>
      <c r="M680" s="5" t="e">
        <f t="shared" si="49"/>
        <v>#N/A</v>
      </c>
      <c r="N680" s="3" t="str">
        <f t="shared" si="50"/>
        <v/>
      </c>
    </row>
    <row r="681" spans="1:14" x14ac:dyDescent="0.2">
      <c r="A681" s="192"/>
      <c r="B681" s="233" t="e">
        <f>VLOOKUP(A681,Adr!A:B,2,FALSE)</f>
        <v>#N/A</v>
      </c>
      <c r="C681" s="195"/>
      <c r="D681" s="198"/>
      <c r="E681" s="199"/>
      <c r="F681" s="192"/>
      <c r="G681" s="195"/>
      <c r="H681" s="195"/>
      <c r="I681" s="219"/>
      <c r="J681" s="193"/>
      <c r="K681" s="5"/>
      <c r="L681" s="193" t="str">
        <f t="shared" si="48"/>
        <v/>
      </c>
      <c r="M681" s="5" t="e">
        <f t="shared" si="49"/>
        <v>#N/A</v>
      </c>
      <c r="N681" s="3" t="str">
        <f t="shared" si="50"/>
        <v/>
      </c>
    </row>
    <row r="682" spans="1:14" x14ac:dyDescent="0.2">
      <c r="A682" s="192"/>
      <c r="B682" s="233" t="e">
        <f>VLOOKUP(A682,Adr!A:B,2,FALSE)</f>
        <v>#N/A</v>
      </c>
      <c r="C682" s="217"/>
      <c r="D682" s="198"/>
      <c r="E682" s="199"/>
      <c r="F682" s="209"/>
      <c r="G682" s="212"/>
      <c r="H682" s="212"/>
      <c r="I682" s="200"/>
      <c r="J682" s="193"/>
      <c r="K682" s="5"/>
      <c r="L682" s="193" t="str">
        <f t="shared" si="48"/>
        <v/>
      </c>
      <c r="M682" s="5" t="e">
        <f t="shared" si="49"/>
        <v>#N/A</v>
      </c>
      <c r="N682" s="3" t="str">
        <f t="shared" si="50"/>
        <v/>
      </c>
    </row>
    <row r="683" spans="1:14" x14ac:dyDescent="0.2">
      <c r="A683" s="192"/>
      <c r="B683" s="233" t="e">
        <f>VLOOKUP(A683,Adr!A:B,2,FALSE)</f>
        <v>#N/A</v>
      </c>
      <c r="C683" s="195"/>
      <c r="D683" s="198"/>
      <c r="E683" s="199"/>
      <c r="F683" s="192"/>
      <c r="G683" s="195"/>
      <c r="H683" s="195"/>
      <c r="I683" s="219"/>
      <c r="J683" s="193"/>
      <c r="K683" s="5"/>
      <c r="L683" s="193" t="str">
        <f t="shared" si="48"/>
        <v/>
      </c>
      <c r="M683" s="5" t="e">
        <f t="shared" si="49"/>
        <v>#N/A</v>
      </c>
      <c r="N683" s="3" t="str">
        <f t="shared" si="50"/>
        <v/>
      </c>
    </row>
    <row r="684" spans="1:14" x14ac:dyDescent="0.2">
      <c r="A684" s="192"/>
      <c r="B684" s="233" t="e">
        <f>VLOOKUP(A684,Adr!A:B,2,FALSE)</f>
        <v>#N/A</v>
      </c>
      <c r="C684" s="212"/>
      <c r="D684" s="214"/>
      <c r="E684" s="199"/>
      <c r="F684" s="209"/>
      <c r="G684" s="212"/>
      <c r="H684" s="212"/>
      <c r="I684" s="219"/>
      <c r="J684" s="193"/>
      <c r="K684" s="5"/>
      <c r="L684" s="193" t="str">
        <f t="shared" si="48"/>
        <v/>
      </c>
      <c r="M684" s="5" t="e">
        <f t="shared" si="49"/>
        <v>#N/A</v>
      </c>
      <c r="N684" s="3" t="str">
        <f t="shared" si="50"/>
        <v/>
      </c>
    </row>
    <row r="685" spans="1:14" x14ac:dyDescent="0.2">
      <c r="A685" s="192"/>
      <c r="B685" s="233" t="e">
        <f>VLOOKUP(A685,Adr!A:B,2,FALSE)</f>
        <v>#N/A</v>
      </c>
      <c r="C685" s="212"/>
      <c r="D685" s="214"/>
      <c r="E685" s="199"/>
      <c r="F685" s="209"/>
      <c r="G685" s="212"/>
      <c r="H685" s="212"/>
      <c r="I685" s="219"/>
      <c r="J685" s="193"/>
      <c r="K685" s="5"/>
      <c r="L685" s="193" t="str">
        <f t="shared" si="48"/>
        <v/>
      </c>
      <c r="M685" s="5" t="e">
        <f t="shared" si="49"/>
        <v>#N/A</v>
      </c>
      <c r="N685" s="3" t="str">
        <f t="shared" si="50"/>
        <v/>
      </c>
    </row>
    <row r="686" spans="1:14" x14ac:dyDescent="0.2">
      <c r="A686" s="192"/>
      <c r="B686" s="233" t="e">
        <f>VLOOKUP(A686,Adr!A:B,2,FALSE)</f>
        <v>#N/A</v>
      </c>
      <c r="C686" s="212"/>
      <c r="D686" s="213"/>
      <c r="E686" s="199"/>
      <c r="F686" s="209"/>
      <c r="G686" s="212"/>
      <c r="H686" s="212"/>
      <c r="I686" s="219"/>
      <c r="J686" s="193"/>
      <c r="K686" s="5"/>
      <c r="L686" s="193" t="str">
        <f t="shared" si="48"/>
        <v/>
      </c>
      <c r="M686" s="5" t="e">
        <f t="shared" si="49"/>
        <v>#N/A</v>
      </c>
      <c r="N686" s="3" t="str">
        <f t="shared" si="50"/>
        <v/>
      </c>
    </row>
    <row r="687" spans="1:14" x14ac:dyDescent="0.2">
      <c r="A687" s="192"/>
      <c r="B687" s="233" t="e">
        <f>VLOOKUP(A687,Adr!A:B,2,FALSE)</f>
        <v>#N/A</v>
      </c>
      <c r="C687" s="217"/>
      <c r="D687" s="198"/>
      <c r="E687" s="199"/>
      <c r="F687" s="209"/>
      <c r="G687" s="212"/>
      <c r="H687" s="212"/>
      <c r="I687" s="200"/>
      <c r="J687" s="193"/>
      <c r="K687" s="5"/>
      <c r="L687" s="193" t="str">
        <f t="shared" si="48"/>
        <v/>
      </c>
      <c r="M687" s="5" t="e">
        <f t="shared" si="49"/>
        <v>#N/A</v>
      </c>
      <c r="N687" s="3" t="str">
        <f t="shared" si="50"/>
        <v/>
      </c>
    </row>
    <row r="688" spans="1:14" x14ac:dyDescent="0.2">
      <c r="A688" s="192"/>
      <c r="B688" s="233" t="e">
        <f>VLOOKUP(A688,Adr!A:B,2,FALSE)</f>
        <v>#N/A</v>
      </c>
      <c r="C688" s="223"/>
      <c r="D688" s="214"/>
      <c r="E688" s="199"/>
      <c r="F688" s="209"/>
      <c r="G688" s="212"/>
      <c r="H688" s="212"/>
      <c r="I688" s="200"/>
      <c r="J688" s="193"/>
      <c r="K688" s="5"/>
      <c r="L688" s="193" t="str">
        <f t="shared" si="48"/>
        <v/>
      </c>
      <c r="M688" s="5" t="e">
        <f t="shared" si="49"/>
        <v>#N/A</v>
      </c>
      <c r="N688" s="3" t="str">
        <f t="shared" si="50"/>
        <v/>
      </c>
    </row>
    <row r="689" spans="1:14" x14ac:dyDescent="0.2">
      <c r="A689" s="209"/>
      <c r="B689" s="233" t="e">
        <f>VLOOKUP(A689,Adr!A:B,2,FALSE)</f>
        <v>#N/A</v>
      </c>
      <c r="C689" s="212"/>
      <c r="D689" s="214"/>
      <c r="E689" s="199"/>
      <c r="F689" s="209"/>
      <c r="G689" s="212"/>
      <c r="H689" s="212"/>
      <c r="I689" s="219"/>
      <c r="J689" s="193"/>
      <c r="K689" s="5"/>
      <c r="L689" s="193" t="str">
        <f t="shared" si="48"/>
        <v/>
      </c>
      <c r="M689" s="5" t="e">
        <f t="shared" si="49"/>
        <v>#N/A</v>
      </c>
      <c r="N689" s="3" t="str">
        <f t="shared" si="50"/>
        <v/>
      </c>
    </row>
    <row r="690" spans="1:14" x14ac:dyDescent="0.2">
      <c r="A690" s="192"/>
      <c r="B690" s="233" t="e">
        <f>VLOOKUP(A690,Adr!A:B,2,FALSE)</f>
        <v>#N/A</v>
      </c>
      <c r="C690" s="212"/>
      <c r="D690" s="214"/>
      <c r="E690" s="199"/>
      <c r="F690" s="209"/>
      <c r="G690" s="212"/>
      <c r="H690" s="212"/>
      <c r="I690" s="219"/>
      <c r="J690" s="193"/>
      <c r="K690" s="5"/>
      <c r="L690" s="193" t="str">
        <f t="shared" si="48"/>
        <v/>
      </c>
      <c r="M690" s="5" t="e">
        <f t="shared" si="49"/>
        <v>#N/A</v>
      </c>
      <c r="N690" s="3" t="str">
        <f t="shared" si="50"/>
        <v/>
      </c>
    </row>
    <row r="691" spans="1:14" x14ac:dyDescent="0.2">
      <c r="A691" s="192"/>
      <c r="B691" s="233" t="e">
        <f>VLOOKUP(A691,Adr!A:B,2,FALSE)</f>
        <v>#N/A</v>
      </c>
      <c r="C691" s="223"/>
      <c r="D691" s="214"/>
      <c r="E691" s="199"/>
      <c r="F691" s="209"/>
      <c r="G691" s="212"/>
      <c r="H691" s="212"/>
      <c r="I691" s="200"/>
      <c r="J691" s="193"/>
      <c r="K691" s="5"/>
      <c r="L691" s="193" t="str">
        <f t="shared" si="48"/>
        <v/>
      </c>
      <c r="M691" s="5" t="e">
        <f t="shared" si="49"/>
        <v>#N/A</v>
      </c>
      <c r="N691" s="3" t="str">
        <f t="shared" si="50"/>
        <v/>
      </c>
    </row>
    <row r="692" spans="1:14" x14ac:dyDescent="0.2">
      <c r="A692" s="192"/>
      <c r="B692" s="233" t="e">
        <f>VLOOKUP(A692,Adr!A:B,2,FALSE)</f>
        <v>#N/A</v>
      </c>
      <c r="C692" s="223"/>
      <c r="D692" s="214"/>
      <c r="E692" s="199"/>
      <c r="F692" s="209"/>
      <c r="G692" s="212"/>
      <c r="H692" s="212"/>
      <c r="I692" s="200"/>
      <c r="J692" s="193"/>
      <c r="K692" s="5"/>
      <c r="L692" s="193" t="str">
        <f t="shared" si="48"/>
        <v/>
      </c>
      <c r="M692" s="5" t="e">
        <f t="shared" si="49"/>
        <v>#N/A</v>
      </c>
      <c r="N692" s="3" t="str">
        <f t="shared" si="50"/>
        <v/>
      </c>
    </row>
    <row r="693" spans="1:14" x14ac:dyDescent="0.2">
      <c r="A693" s="192"/>
      <c r="B693" s="233" t="e">
        <f>VLOOKUP(A693,Adr!A:B,2,FALSE)</f>
        <v>#N/A</v>
      </c>
      <c r="C693" s="212"/>
      <c r="D693" s="214"/>
      <c r="E693" s="199"/>
      <c r="F693" s="209"/>
      <c r="G693" s="212"/>
      <c r="H693" s="212"/>
      <c r="I693" s="219"/>
      <c r="J693" s="193"/>
      <c r="K693" s="5"/>
      <c r="L693" s="193" t="str">
        <f t="shared" si="48"/>
        <v/>
      </c>
      <c r="M693" s="5" t="e">
        <f t="shared" si="49"/>
        <v>#N/A</v>
      </c>
      <c r="N693" s="3" t="str">
        <f t="shared" si="50"/>
        <v/>
      </c>
    </row>
    <row r="694" spans="1:14" x14ac:dyDescent="0.2">
      <c r="A694" s="192"/>
      <c r="B694" s="233" t="e">
        <f>VLOOKUP(A694,Adr!A:B,2,FALSE)</f>
        <v>#N/A</v>
      </c>
      <c r="C694" s="223"/>
      <c r="D694" s="214"/>
      <c r="E694" s="199"/>
      <c r="F694" s="209"/>
      <c r="G694" s="212"/>
      <c r="H694" s="212"/>
      <c r="I694" s="200"/>
      <c r="J694" s="193"/>
      <c r="K694" s="5"/>
      <c r="L694" s="193" t="str">
        <f t="shared" si="48"/>
        <v/>
      </c>
      <c r="M694" s="5" t="e">
        <f t="shared" si="49"/>
        <v>#N/A</v>
      </c>
      <c r="N694" s="3" t="str">
        <f t="shared" si="50"/>
        <v/>
      </c>
    </row>
    <row r="695" spans="1:14" x14ac:dyDescent="0.2">
      <c r="A695" s="192"/>
      <c r="B695" s="233" t="e">
        <f>VLOOKUP(A695,Adr!A:B,2,FALSE)</f>
        <v>#N/A</v>
      </c>
      <c r="C695" s="223"/>
      <c r="D695" s="213"/>
      <c r="E695" s="199"/>
      <c r="F695" s="192"/>
      <c r="G695" s="195"/>
      <c r="H695" s="195"/>
      <c r="I695" s="200"/>
      <c r="J695" s="193"/>
      <c r="K695" s="5"/>
      <c r="L695" s="193" t="str">
        <f t="shared" si="48"/>
        <v/>
      </c>
      <c r="M695" s="5" t="e">
        <f t="shared" si="49"/>
        <v>#N/A</v>
      </c>
      <c r="N695" s="3" t="str">
        <f t="shared" si="50"/>
        <v/>
      </c>
    </row>
    <row r="696" spans="1:14" x14ac:dyDescent="0.2">
      <c r="A696" s="232"/>
      <c r="B696" s="233" t="e">
        <f>VLOOKUP(A696,Adr!A:B,2,FALSE)</f>
        <v>#N/A</v>
      </c>
      <c r="C696" s="195"/>
      <c r="D696" s="198"/>
      <c r="E696" s="199"/>
      <c r="F696" s="192"/>
      <c r="G696" s="195"/>
      <c r="H696" s="195"/>
      <c r="I696" s="219"/>
      <c r="J696" s="193"/>
      <c r="K696" s="5"/>
      <c r="L696" s="193" t="str">
        <f t="shared" si="48"/>
        <v/>
      </c>
      <c r="M696" s="5" t="e">
        <f t="shared" si="49"/>
        <v>#N/A</v>
      </c>
      <c r="N696" s="3" t="str">
        <f t="shared" si="50"/>
        <v/>
      </c>
    </row>
    <row r="697" spans="1:14" x14ac:dyDescent="0.2">
      <c r="A697" s="192"/>
      <c r="B697" s="233" t="e">
        <f>VLOOKUP(A697,Adr!A:B,2,FALSE)</f>
        <v>#N/A</v>
      </c>
      <c r="C697" s="195"/>
      <c r="D697" s="198"/>
      <c r="E697" s="199"/>
      <c r="F697" s="192"/>
      <c r="G697" s="195"/>
      <c r="H697" s="195"/>
      <c r="I697" s="219"/>
      <c r="J697" s="193"/>
      <c r="K697" s="5"/>
      <c r="L697" s="193" t="str">
        <f t="shared" si="48"/>
        <v/>
      </c>
      <c r="M697" s="5" t="e">
        <f t="shared" si="49"/>
        <v>#N/A</v>
      </c>
      <c r="N697" s="3" t="str">
        <f t="shared" si="50"/>
        <v/>
      </c>
    </row>
    <row r="698" spans="1:14" x14ac:dyDescent="0.2">
      <c r="A698" s="232"/>
      <c r="B698" s="233" t="e">
        <f>VLOOKUP(A698,Adr!A:B,2,FALSE)</f>
        <v>#N/A</v>
      </c>
      <c r="C698" s="195"/>
      <c r="D698" s="198"/>
      <c r="E698" s="199"/>
      <c r="F698" s="192"/>
      <c r="G698" s="195"/>
      <c r="H698" s="195"/>
      <c r="I698" s="219"/>
      <c r="J698" s="193"/>
      <c r="K698" s="5"/>
      <c r="L698" s="193" t="str">
        <f t="shared" si="48"/>
        <v/>
      </c>
      <c r="M698" s="5" t="e">
        <f t="shared" si="49"/>
        <v>#N/A</v>
      </c>
      <c r="N698" s="3" t="str">
        <f t="shared" si="50"/>
        <v/>
      </c>
    </row>
    <row r="699" spans="1:14" x14ac:dyDescent="0.2">
      <c r="A699" s="225"/>
      <c r="B699" s="233" t="e">
        <f>VLOOKUP(A699,Adr!A:B,2,FALSE)</f>
        <v>#N/A</v>
      </c>
      <c r="C699" s="195"/>
      <c r="D699" s="198"/>
      <c r="E699" s="199"/>
      <c r="F699" s="192"/>
      <c r="G699" s="245"/>
      <c r="H699" s="195"/>
      <c r="I699" s="219"/>
      <c r="J699" s="193"/>
      <c r="K699" s="5"/>
      <c r="L699" s="193" t="str">
        <f t="shared" si="48"/>
        <v/>
      </c>
      <c r="M699" s="5" t="e">
        <f t="shared" si="49"/>
        <v>#N/A</v>
      </c>
      <c r="N699" s="3" t="str">
        <f t="shared" si="50"/>
        <v/>
      </c>
    </row>
    <row r="700" spans="1:14" x14ac:dyDescent="0.2">
      <c r="A700" s="229"/>
      <c r="B700" s="233" t="e">
        <f>VLOOKUP(A700,Adr!A:B,2,FALSE)</f>
        <v>#N/A</v>
      </c>
      <c r="C700" s="195"/>
      <c r="D700" s="198"/>
      <c r="E700" s="199"/>
      <c r="F700" s="192"/>
      <c r="G700" s="245"/>
      <c r="H700" s="195"/>
      <c r="I700" s="219"/>
      <c r="J700" s="193"/>
      <c r="K700" s="5"/>
      <c r="L700" s="193" t="str">
        <f t="shared" si="48"/>
        <v/>
      </c>
      <c r="M700" s="5" t="e">
        <f t="shared" si="49"/>
        <v>#N/A</v>
      </c>
      <c r="N700" s="3" t="str">
        <f t="shared" si="50"/>
        <v/>
      </c>
    </row>
    <row r="701" spans="1:14" x14ac:dyDescent="0.2">
      <c r="A701" s="192"/>
      <c r="B701" s="233" t="e">
        <f>VLOOKUP(A701,Adr!A:B,2,FALSE)</f>
        <v>#N/A</v>
      </c>
      <c r="C701" s="195"/>
      <c r="D701" s="198"/>
      <c r="E701" s="199"/>
      <c r="F701" s="192"/>
      <c r="G701" s="195"/>
      <c r="H701" s="195"/>
      <c r="I701" s="219"/>
      <c r="J701" s="193"/>
      <c r="K701" s="5"/>
      <c r="L701" s="193" t="str">
        <f t="shared" si="48"/>
        <v/>
      </c>
      <c r="M701" s="5" t="e">
        <f t="shared" si="49"/>
        <v>#N/A</v>
      </c>
      <c r="N701" s="3" t="str">
        <f t="shared" si="50"/>
        <v/>
      </c>
    </row>
    <row r="702" spans="1:14" x14ac:dyDescent="0.2">
      <c r="A702" s="192"/>
      <c r="B702" s="233" t="e">
        <f>VLOOKUP(A702,Adr!A:B,2,FALSE)</f>
        <v>#N/A</v>
      </c>
      <c r="C702" s="223"/>
      <c r="D702" s="214"/>
      <c r="E702" s="199"/>
      <c r="F702" s="209"/>
      <c r="G702" s="212"/>
      <c r="H702" s="212"/>
      <c r="I702" s="200"/>
      <c r="J702" s="193"/>
      <c r="K702" s="5"/>
      <c r="L702" s="193" t="str">
        <f t="shared" si="48"/>
        <v/>
      </c>
      <c r="M702" s="5" t="e">
        <f t="shared" si="49"/>
        <v>#N/A</v>
      </c>
      <c r="N702" s="3" t="str">
        <f t="shared" si="50"/>
        <v/>
      </c>
    </row>
    <row r="703" spans="1:14" x14ac:dyDescent="0.2">
      <c r="A703" s="192"/>
      <c r="B703" s="233" t="e">
        <f>VLOOKUP(A703,Adr!A:B,2,FALSE)</f>
        <v>#N/A</v>
      </c>
      <c r="C703" s="223"/>
      <c r="D703" s="214"/>
      <c r="E703" s="199"/>
      <c r="F703" s="209"/>
      <c r="G703" s="212"/>
      <c r="H703" s="212"/>
      <c r="I703" s="200"/>
      <c r="J703" s="193"/>
      <c r="K703" s="5"/>
      <c r="L703" s="193" t="str">
        <f t="shared" si="48"/>
        <v/>
      </c>
      <c r="M703" s="5" t="e">
        <f t="shared" si="49"/>
        <v>#N/A</v>
      </c>
      <c r="N703" s="3" t="str">
        <f t="shared" si="50"/>
        <v/>
      </c>
    </row>
    <row r="704" spans="1:14" x14ac:dyDescent="0.2">
      <c r="A704" s="192"/>
      <c r="B704" s="233" t="e">
        <f>VLOOKUP(A704,Adr!A:B,2,FALSE)</f>
        <v>#N/A</v>
      </c>
      <c r="C704" s="223"/>
      <c r="D704" s="213"/>
      <c r="E704" s="199"/>
      <c r="F704" s="192"/>
      <c r="G704" s="195"/>
      <c r="H704" s="195"/>
      <c r="I704" s="200"/>
      <c r="J704" s="193"/>
      <c r="K704" s="5"/>
      <c r="L704" s="193" t="str">
        <f t="shared" si="48"/>
        <v/>
      </c>
      <c r="M704" s="5" t="e">
        <f t="shared" si="49"/>
        <v>#N/A</v>
      </c>
      <c r="N704" s="3" t="str">
        <f t="shared" si="50"/>
        <v/>
      </c>
    </row>
    <row r="705" spans="1:14" x14ac:dyDescent="0.2">
      <c r="A705" s="192"/>
      <c r="B705" s="233" t="e">
        <f>VLOOKUP(A705,Adr!A:B,2,FALSE)</f>
        <v>#N/A</v>
      </c>
      <c r="C705" s="223"/>
      <c r="D705" s="213"/>
      <c r="E705" s="199"/>
      <c r="F705" s="192"/>
      <c r="G705" s="195"/>
      <c r="H705" s="195"/>
      <c r="I705" s="200"/>
      <c r="J705" s="193"/>
      <c r="K705" s="5"/>
      <c r="L705" s="193" t="str">
        <f t="shared" si="48"/>
        <v/>
      </c>
      <c r="M705" s="5" t="e">
        <f t="shared" si="49"/>
        <v>#N/A</v>
      </c>
      <c r="N705" s="3" t="str">
        <f t="shared" si="50"/>
        <v/>
      </c>
    </row>
    <row r="706" spans="1:14" x14ac:dyDescent="0.2">
      <c r="A706" s="192"/>
      <c r="B706" s="233" t="e">
        <f>VLOOKUP(A706,Adr!A:B,2,FALSE)</f>
        <v>#N/A</v>
      </c>
      <c r="C706" s="195"/>
      <c r="D706" s="198"/>
      <c r="E706" s="199"/>
      <c r="F706" s="192"/>
      <c r="G706" s="195"/>
      <c r="H706" s="195"/>
      <c r="I706" s="219"/>
      <c r="J706" s="193"/>
      <c r="K706" s="5"/>
      <c r="L706" s="193" t="str">
        <f t="shared" ref="L706:L769" si="51">A706&amp;G706&amp;H706</f>
        <v/>
      </c>
      <c r="M706" s="5" t="e">
        <f t="shared" ref="M706:M769" si="52">B706&amp;F706&amp;H706&amp;C706</f>
        <v>#N/A</v>
      </c>
      <c r="N706" s="3" t="str">
        <f t="shared" si="50"/>
        <v/>
      </c>
    </row>
    <row r="707" spans="1:14" x14ac:dyDescent="0.2">
      <c r="A707" s="192"/>
      <c r="B707" s="233" t="e">
        <f>VLOOKUP(A707,Adr!A:B,2,FALSE)</f>
        <v>#N/A</v>
      </c>
      <c r="C707" s="195"/>
      <c r="D707" s="198"/>
      <c r="E707" s="199"/>
      <c r="F707" s="192"/>
      <c r="G707" s="195"/>
      <c r="H707" s="195"/>
      <c r="I707" s="219"/>
      <c r="J707" s="193"/>
      <c r="K707" s="5"/>
      <c r="L707" s="193" t="str">
        <f t="shared" si="51"/>
        <v/>
      </c>
      <c r="M707" s="5" t="e">
        <f t="shared" si="52"/>
        <v>#N/A</v>
      </c>
      <c r="N707" s="3" t="str">
        <f t="shared" si="50"/>
        <v/>
      </c>
    </row>
    <row r="708" spans="1:14" x14ac:dyDescent="0.2">
      <c r="A708" s="192"/>
      <c r="B708" s="233" t="e">
        <f>VLOOKUP(A708,Adr!A:B,2,FALSE)</f>
        <v>#N/A</v>
      </c>
      <c r="C708" s="195"/>
      <c r="D708" s="198"/>
      <c r="E708" s="199"/>
      <c r="F708" s="192"/>
      <c r="G708" s="195"/>
      <c r="H708" s="195"/>
      <c r="I708" s="219"/>
      <c r="J708" s="193"/>
      <c r="K708" s="5"/>
      <c r="L708" s="193" t="str">
        <f t="shared" si="51"/>
        <v/>
      </c>
      <c r="M708" s="5" t="e">
        <f t="shared" si="52"/>
        <v>#N/A</v>
      </c>
      <c r="N708" s="3" t="str">
        <f t="shared" si="50"/>
        <v/>
      </c>
    </row>
    <row r="709" spans="1:14" x14ac:dyDescent="0.2">
      <c r="A709" s="192"/>
      <c r="B709" s="233" t="e">
        <f>VLOOKUP(A709,Adr!A:B,2,FALSE)</f>
        <v>#N/A</v>
      </c>
      <c r="C709" s="195"/>
      <c r="D709" s="198"/>
      <c r="E709" s="199"/>
      <c r="F709" s="192"/>
      <c r="G709" s="195"/>
      <c r="H709" s="195"/>
      <c r="I709" s="219"/>
      <c r="J709" s="193"/>
      <c r="K709" s="5"/>
      <c r="L709" s="193" t="str">
        <f t="shared" si="51"/>
        <v/>
      </c>
      <c r="M709" s="5" t="e">
        <f t="shared" si="52"/>
        <v>#N/A</v>
      </c>
      <c r="N709" s="3" t="str">
        <f t="shared" si="50"/>
        <v/>
      </c>
    </row>
    <row r="710" spans="1:14" x14ac:dyDescent="0.2">
      <c r="A710" s="192"/>
      <c r="B710" s="233" t="e">
        <f>VLOOKUP(A710,Adr!A:B,2,FALSE)</f>
        <v>#N/A</v>
      </c>
      <c r="C710" s="223"/>
      <c r="D710" s="213"/>
      <c r="E710" s="199"/>
      <c r="F710" s="192"/>
      <c r="G710" s="195"/>
      <c r="H710" s="195"/>
      <c r="I710" s="200"/>
      <c r="J710" s="193"/>
      <c r="K710" s="5"/>
      <c r="L710" s="193" t="str">
        <f t="shared" si="51"/>
        <v/>
      </c>
      <c r="M710" s="5" t="e">
        <f t="shared" si="52"/>
        <v>#N/A</v>
      </c>
      <c r="N710" s="3" t="str">
        <f t="shared" si="50"/>
        <v/>
      </c>
    </row>
    <row r="711" spans="1:14" x14ac:dyDescent="0.2">
      <c r="A711" s="192"/>
      <c r="B711" s="233" t="e">
        <f>VLOOKUP(A711,Adr!A:B,2,FALSE)</f>
        <v>#N/A</v>
      </c>
      <c r="C711" s="195"/>
      <c r="D711" s="198"/>
      <c r="E711" s="199"/>
      <c r="F711" s="192"/>
      <c r="G711" s="195"/>
      <c r="H711" s="195"/>
      <c r="I711" s="219"/>
      <c r="J711" s="193"/>
      <c r="K711" s="5"/>
      <c r="L711" s="193" t="str">
        <f t="shared" si="51"/>
        <v/>
      </c>
      <c r="M711" s="5" t="e">
        <f t="shared" si="52"/>
        <v>#N/A</v>
      </c>
      <c r="N711" s="3" t="str">
        <f t="shared" si="50"/>
        <v/>
      </c>
    </row>
    <row r="712" spans="1:14" x14ac:dyDescent="0.2">
      <c r="A712" s="192"/>
      <c r="B712" s="233" t="e">
        <f>VLOOKUP(A712,Adr!A:B,2,FALSE)</f>
        <v>#N/A</v>
      </c>
      <c r="C712" s="195"/>
      <c r="D712" s="198"/>
      <c r="E712" s="199"/>
      <c r="F712" s="192"/>
      <c r="G712" s="195"/>
      <c r="H712" s="195"/>
      <c r="I712" s="219"/>
      <c r="J712" s="193"/>
      <c r="K712" s="5"/>
      <c r="L712" s="193" t="str">
        <f t="shared" si="51"/>
        <v/>
      </c>
      <c r="M712" s="5" t="e">
        <f t="shared" si="52"/>
        <v>#N/A</v>
      </c>
      <c r="N712" s="3" t="str">
        <f t="shared" si="50"/>
        <v/>
      </c>
    </row>
    <row r="713" spans="1:14" x14ac:dyDescent="0.2">
      <c r="A713" s="192"/>
      <c r="B713" s="233" t="e">
        <f>VLOOKUP(A713,Adr!A:B,2,FALSE)</f>
        <v>#N/A</v>
      </c>
      <c r="C713" s="195"/>
      <c r="D713" s="198"/>
      <c r="E713" s="199"/>
      <c r="F713" s="192"/>
      <c r="G713" s="195"/>
      <c r="H713" s="195"/>
      <c r="I713" s="219"/>
      <c r="J713" s="193"/>
      <c r="K713" s="5"/>
      <c r="L713" s="193" t="str">
        <f t="shared" si="51"/>
        <v/>
      </c>
      <c r="M713" s="5" t="e">
        <f t="shared" si="52"/>
        <v>#N/A</v>
      </c>
      <c r="N713" s="3" t="str">
        <f t="shared" si="50"/>
        <v/>
      </c>
    </row>
    <row r="714" spans="1:14" x14ac:dyDescent="0.2">
      <c r="A714" s="192"/>
      <c r="B714" s="233" t="e">
        <f>VLOOKUP(A714,Adr!A:B,2,FALSE)</f>
        <v>#N/A</v>
      </c>
      <c r="C714" s="223"/>
      <c r="D714" s="214"/>
      <c r="E714" s="199"/>
      <c r="F714" s="209"/>
      <c r="G714" s="212"/>
      <c r="H714" s="212"/>
      <c r="I714" s="200"/>
      <c r="J714" s="193"/>
      <c r="K714" s="5"/>
      <c r="L714" s="193" t="str">
        <f t="shared" si="51"/>
        <v/>
      </c>
      <c r="M714" s="5" t="e">
        <f t="shared" si="52"/>
        <v>#N/A</v>
      </c>
      <c r="N714" s="3" t="str">
        <f t="shared" si="50"/>
        <v/>
      </c>
    </row>
    <row r="715" spans="1:14" x14ac:dyDescent="0.2">
      <c r="A715" s="192"/>
      <c r="B715" s="233" t="e">
        <f>VLOOKUP(A715,Adr!A:B,2,FALSE)</f>
        <v>#N/A</v>
      </c>
      <c r="C715" s="223"/>
      <c r="D715" s="214"/>
      <c r="E715" s="199"/>
      <c r="F715" s="209"/>
      <c r="G715" s="212"/>
      <c r="H715" s="212"/>
      <c r="I715" s="200"/>
      <c r="J715" s="193"/>
      <c r="K715" s="5"/>
      <c r="L715" s="193" t="str">
        <f t="shared" si="51"/>
        <v/>
      </c>
      <c r="M715" s="5" t="e">
        <f t="shared" si="52"/>
        <v>#N/A</v>
      </c>
      <c r="N715" s="3" t="str">
        <f t="shared" si="50"/>
        <v/>
      </c>
    </row>
    <row r="716" spans="1:14" x14ac:dyDescent="0.2">
      <c r="A716" s="192"/>
      <c r="B716" s="233" t="e">
        <f>VLOOKUP(A716,Adr!A:B,2,FALSE)</f>
        <v>#N/A</v>
      </c>
      <c r="C716" s="223"/>
      <c r="D716" s="214"/>
      <c r="E716" s="199"/>
      <c r="F716" s="209"/>
      <c r="G716" s="212"/>
      <c r="H716" s="212"/>
      <c r="I716" s="200"/>
      <c r="J716" s="193"/>
      <c r="K716" s="5"/>
      <c r="L716" s="193" t="str">
        <f t="shared" si="51"/>
        <v/>
      </c>
      <c r="M716" s="5" t="e">
        <f t="shared" si="52"/>
        <v>#N/A</v>
      </c>
      <c r="N716" s="3" t="str">
        <f t="shared" si="50"/>
        <v/>
      </c>
    </row>
    <row r="717" spans="1:14" x14ac:dyDescent="0.2">
      <c r="A717" s="192"/>
      <c r="B717" s="233" t="e">
        <f>VLOOKUP(A717,Adr!A:B,2,FALSE)</f>
        <v>#N/A</v>
      </c>
      <c r="C717" s="223"/>
      <c r="D717" s="214"/>
      <c r="E717" s="199"/>
      <c r="F717" s="209"/>
      <c r="G717" s="212"/>
      <c r="H717" s="212"/>
      <c r="I717" s="200"/>
      <c r="J717" s="193"/>
      <c r="K717" s="5"/>
      <c r="L717" s="193" t="str">
        <f t="shared" si="51"/>
        <v/>
      </c>
      <c r="M717" s="5" t="e">
        <f t="shared" si="52"/>
        <v>#N/A</v>
      </c>
      <c r="N717" s="3" t="str">
        <f t="shared" si="50"/>
        <v/>
      </c>
    </row>
    <row r="718" spans="1:14" x14ac:dyDescent="0.2">
      <c r="A718" s="192"/>
      <c r="B718" s="233" t="e">
        <f>VLOOKUP(A718,Adr!A:B,2,FALSE)</f>
        <v>#N/A</v>
      </c>
      <c r="C718" s="223"/>
      <c r="D718" s="213"/>
      <c r="E718" s="199"/>
      <c r="F718" s="192"/>
      <c r="G718" s="195"/>
      <c r="H718" s="195"/>
      <c r="I718" s="200"/>
      <c r="J718" s="193"/>
      <c r="K718" s="5"/>
      <c r="L718" s="193" t="str">
        <f t="shared" si="51"/>
        <v/>
      </c>
      <c r="M718" s="5" t="e">
        <f t="shared" si="52"/>
        <v>#N/A</v>
      </c>
      <c r="N718" s="3" t="str">
        <f t="shared" si="50"/>
        <v/>
      </c>
    </row>
    <row r="719" spans="1:14" x14ac:dyDescent="0.2">
      <c r="A719" s="192"/>
      <c r="B719" s="233" t="e">
        <f>VLOOKUP(A719,Adr!A:B,2,FALSE)</f>
        <v>#N/A</v>
      </c>
      <c r="C719" s="223"/>
      <c r="D719" s="213"/>
      <c r="E719" s="199"/>
      <c r="F719" s="192"/>
      <c r="G719" s="195"/>
      <c r="H719" s="195"/>
      <c r="I719" s="200"/>
      <c r="J719" s="193"/>
      <c r="K719" s="5"/>
      <c r="L719" s="193" t="str">
        <f t="shared" si="51"/>
        <v/>
      </c>
      <c r="M719" s="5" t="e">
        <f t="shared" si="52"/>
        <v>#N/A</v>
      </c>
      <c r="N719" s="3" t="str">
        <f t="shared" si="50"/>
        <v/>
      </c>
    </row>
    <row r="720" spans="1:14" x14ac:dyDescent="0.2">
      <c r="A720" s="192"/>
      <c r="B720" s="233" t="e">
        <f>VLOOKUP(A720,Adr!A:B,2,FALSE)</f>
        <v>#N/A</v>
      </c>
      <c r="C720" s="223"/>
      <c r="D720" s="214"/>
      <c r="E720" s="199"/>
      <c r="F720" s="209"/>
      <c r="G720" s="212"/>
      <c r="H720" s="212"/>
      <c r="I720" s="200"/>
      <c r="J720" s="193"/>
      <c r="K720" s="5"/>
      <c r="L720" s="193" t="str">
        <f t="shared" si="51"/>
        <v/>
      </c>
      <c r="M720" s="5" t="e">
        <f t="shared" si="52"/>
        <v>#N/A</v>
      </c>
      <c r="N720" s="3" t="str">
        <f t="shared" si="50"/>
        <v/>
      </c>
    </row>
    <row r="721" spans="1:14" x14ac:dyDescent="0.2">
      <c r="A721" s="192"/>
      <c r="B721" s="233" t="e">
        <f>VLOOKUP(A721,Adr!A:B,2,FALSE)</f>
        <v>#N/A</v>
      </c>
      <c r="C721" s="217"/>
      <c r="D721" s="198"/>
      <c r="E721" s="199"/>
      <c r="F721" s="209"/>
      <c r="G721" s="212"/>
      <c r="H721" s="212"/>
      <c r="I721" s="200"/>
      <c r="J721" s="193"/>
      <c r="K721" s="5"/>
      <c r="L721" s="193" t="str">
        <f t="shared" si="51"/>
        <v/>
      </c>
      <c r="M721" s="5" t="e">
        <f t="shared" si="52"/>
        <v>#N/A</v>
      </c>
      <c r="N721" s="3" t="str">
        <f t="shared" si="50"/>
        <v/>
      </c>
    </row>
    <row r="722" spans="1:14" x14ac:dyDescent="0.2">
      <c r="A722" s="192"/>
      <c r="B722" s="233" t="e">
        <f>VLOOKUP(A722,Adr!A:B,2,FALSE)</f>
        <v>#N/A</v>
      </c>
      <c r="C722" s="217"/>
      <c r="D722" s="198"/>
      <c r="E722" s="199"/>
      <c r="F722" s="209"/>
      <c r="G722" s="212"/>
      <c r="H722" s="212"/>
      <c r="I722" s="200"/>
      <c r="J722" s="193"/>
      <c r="K722" s="5"/>
      <c r="L722" s="193" t="str">
        <f t="shared" si="51"/>
        <v/>
      </c>
      <c r="M722" s="5" t="e">
        <f t="shared" si="52"/>
        <v>#N/A</v>
      </c>
      <c r="N722" s="3" t="str">
        <f t="shared" si="50"/>
        <v/>
      </c>
    </row>
    <row r="723" spans="1:14" x14ac:dyDescent="0.2">
      <c r="A723" s="192"/>
      <c r="B723" s="233" t="e">
        <f>VLOOKUP(A723,Adr!A:B,2,FALSE)</f>
        <v>#N/A</v>
      </c>
      <c r="C723" s="223"/>
      <c r="D723" s="214"/>
      <c r="E723" s="199"/>
      <c r="F723" s="209"/>
      <c r="G723" s="212"/>
      <c r="H723" s="212"/>
      <c r="I723" s="200"/>
      <c r="J723" s="193"/>
      <c r="K723" s="5"/>
      <c r="L723" s="193" t="str">
        <f t="shared" si="51"/>
        <v/>
      </c>
      <c r="M723" s="5" t="e">
        <f t="shared" si="52"/>
        <v>#N/A</v>
      </c>
      <c r="N723" s="3" t="str">
        <f t="shared" si="50"/>
        <v/>
      </c>
    </row>
    <row r="724" spans="1:14" x14ac:dyDescent="0.2">
      <c r="A724" s="192"/>
      <c r="B724" s="233" t="e">
        <f>VLOOKUP(A724,Adr!A:B,2,FALSE)</f>
        <v>#N/A</v>
      </c>
      <c r="C724" s="223"/>
      <c r="D724" s="214"/>
      <c r="E724" s="199"/>
      <c r="F724" s="209"/>
      <c r="G724" s="212"/>
      <c r="H724" s="212"/>
      <c r="I724" s="200"/>
      <c r="J724" s="193"/>
      <c r="K724" s="5"/>
      <c r="L724" s="193" t="str">
        <f t="shared" si="51"/>
        <v/>
      </c>
      <c r="M724" s="5" t="e">
        <f t="shared" si="52"/>
        <v>#N/A</v>
      </c>
      <c r="N724" s="3" t="str">
        <f t="shared" si="50"/>
        <v/>
      </c>
    </row>
    <row r="725" spans="1:14" x14ac:dyDescent="0.2">
      <c r="A725" s="192"/>
      <c r="B725" s="233" t="e">
        <f>VLOOKUP(A725,Adr!A:B,2,FALSE)</f>
        <v>#N/A</v>
      </c>
      <c r="C725" s="223"/>
      <c r="D725" s="214"/>
      <c r="E725" s="199"/>
      <c r="F725" s="209"/>
      <c r="G725" s="212"/>
      <c r="H725" s="212"/>
      <c r="I725" s="200"/>
      <c r="J725" s="193"/>
      <c r="K725" s="5"/>
      <c r="L725" s="193" t="str">
        <f t="shared" si="51"/>
        <v/>
      </c>
      <c r="M725" s="5" t="e">
        <f t="shared" si="52"/>
        <v>#N/A</v>
      </c>
      <c r="N725" s="3" t="str">
        <f t="shared" si="50"/>
        <v/>
      </c>
    </row>
    <row r="726" spans="1:14" x14ac:dyDescent="0.2">
      <c r="A726" s="192"/>
      <c r="B726" s="233" t="e">
        <f>VLOOKUP(A726,Adr!A:B,2,FALSE)</f>
        <v>#N/A</v>
      </c>
      <c r="C726" s="223"/>
      <c r="D726" s="214"/>
      <c r="E726" s="199"/>
      <c r="F726" s="209"/>
      <c r="G726" s="212"/>
      <c r="H726" s="212"/>
      <c r="I726" s="200"/>
      <c r="J726" s="193"/>
      <c r="K726" s="5"/>
      <c r="L726" s="193" t="str">
        <f t="shared" si="51"/>
        <v/>
      </c>
      <c r="M726" s="5" t="e">
        <f t="shared" si="52"/>
        <v>#N/A</v>
      </c>
      <c r="N726" s="3" t="str">
        <f t="shared" ref="N726:N789" si="53">+I726&amp;H726</f>
        <v/>
      </c>
    </row>
    <row r="727" spans="1:14" x14ac:dyDescent="0.2">
      <c r="A727" s="192"/>
      <c r="B727" s="233" t="e">
        <f>VLOOKUP(A727,Adr!A:B,2,FALSE)</f>
        <v>#N/A</v>
      </c>
      <c r="C727" s="223"/>
      <c r="D727" s="214"/>
      <c r="E727" s="199"/>
      <c r="F727" s="209"/>
      <c r="G727" s="212"/>
      <c r="H727" s="212"/>
      <c r="I727" s="200"/>
      <c r="J727" s="193"/>
      <c r="K727" s="5"/>
      <c r="L727" s="193" t="str">
        <f t="shared" si="51"/>
        <v/>
      </c>
      <c r="M727" s="5" t="e">
        <f t="shared" si="52"/>
        <v>#N/A</v>
      </c>
      <c r="N727" s="3" t="str">
        <f t="shared" si="53"/>
        <v/>
      </c>
    </row>
    <row r="728" spans="1:14" x14ac:dyDescent="0.2">
      <c r="A728" s="209"/>
      <c r="B728" s="233" t="e">
        <f>VLOOKUP(A728,Adr!A:B,2,FALSE)</f>
        <v>#N/A</v>
      </c>
      <c r="C728" s="212"/>
      <c r="D728" s="214"/>
      <c r="E728" s="269"/>
      <c r="F728" s="209"/>
      <c r="G728" s="212"/>
      <c r="H728" s="212"/>
      <c r="I728" s="219"/>
      <c r="J728" s="193"/>
      <c r="K728" s="5"/>
      <c r="L728" s="193" t="str">
        <f t="shared" si="51"/>
        <v/>
      </c>
      <c r="M728" s="5" t="e">
        <f t="shared" si="52"/>
        <v>#N/A</v>
      </c>
      <c r="N728" s="3" t="str">
        <f t="shared" si="53"/>
        <v/>
      </c>
    </row>
    <row r="729" spans="1:14" x14ac:dyDescent="0.2">
      <c r="A729" s="192"/>
      <c r="B729" s="233" t="e">
        <f>VLOOKUP(A729,Adr!A:B,2,FALSE)</f>
        <v>#N/A</v>
      </c>
      <c r="C729" s="217"/>
      <c r="D729" s="198"/>
      <c r="E729" s="199"/>
      <c r="F729" s="192"/>
      <c r="G729" s="195"/>
      <c r="H729" s="195"/>
      <c r="I729" s="219"/>
      <c r="J729" s="193"/>
      <c r="K729" s="5"/>
      <c r="L729" s="193" t="str">
        <f t="shared" si="51"/>
        <v/>
      </c>
      <c r="M729" s="5" t="e">
        <f t="shared" si="52"/>
        <v>#N/A</v>
      </c>
      <c r="N729" s="3" t="str">
        <f t="shared" si="53"/>
        <v/>
      </c>
    </row>
    <row r="730" spans="1:14" x14ac:dyDescent="0.2">
      <c r="A730" s="192"/>
      <c r="B730" s="233" t="e">
        <f>VLOOKUP(A730,Adr!A:B,2,FALSE)</f>
        <v>#N/A</v>
      </c>
      <c r="C730" s="223"/>
      <c r="D730" s="214"/>
      <c r="E730" s="199"/>
      <c r="F730" s="192"/>
      <c r="G730" s="195"/>
      <c r="H730" s="195"/>
      <c r="I730" s="219"/>
      <c r="J730" s="193"/>
      <c r="K730" s="5"/>
      <c r="L730" s="193" t="str">
        <f t="shared" si="51"/>
        <v/>
      </c>
      <c r="M730" s="5" t="e">
        <f t="shared" si="52"/>
        <v>#N/A</v>
      </c>
      <c r="N730" s="3" t="str">
        <f t="shared" si="53"/>
        <v/>
      </c>
    </row>
    <row r="731" spans="1:14" x14ac:dyDescent="0.2">
      <c r="A731" s="192"/>
      <c r="B731" s="233" t="e">
        <f>VLOOKUP(A731,Adr!A:B,2,FALSE)</f>
        <v>#N/A</v>
      </c>
      <c r="C731" s="223"/>
      <c r="D731" s="214"/>
      <c r="E731" s="199"/>
      <c r="F731" s="192"/>
      <c r="G731" s="195"/>
      <c r="H731" s="195"/>
      <c r="I731" s="219"/>
      <c r="J731" s="193"/>
      <c r="K731" s="5"/>
      <c r="L731" s="193" t="str">
        <f t="shared" si="51"/>
        <v/>
      </c>
      <c r="M731" s="5" t="e">
        <f t="shared" si="52"/>
        <v>#N/A</v>
      </c>
      <c r="N731" s="3" t="str">
        <f t="shared" si="53"/>
        <v/>
      </c>
    </row>
    <row r="732" spans="1:14" x14ac:dyDescent="0.2">
      <c r="A732" s="192"/>
      <c r="B732" s="233" t="e">
        <f>VLOOKUP(A732,Adr!A:B,2,FALSE)</f>
        <v>#N/A</v>
      </c>
      <c r="C732" s="223"/>
      <c r="D732" s="214"/>
      <c r="E732" s="199"/>
      <c r="F732" s="192"/>
      <c r="G732" s="195"/>
      <c r="H732" s="195"/>
      <c r="I732" s="219"/>
      <c r="J732" s="193"/>
      <c r="K732" s="5"/>
      <c r="L732" s="193" t="str">
        <f t="shared" si="51"/>
        <v/>
      </c>
      <c r="M732" s="5" t="e">
        <f t="shared" si="52"/>
        <v>#N/A</v>
      </c>
      <c r="N732" s="3" t="str">
        <f t="shared" si="53"/>
        <v/>
      </c>
    </row>
    <row r="733" spans="1:14" x14ac:dyDescent="0.2">
      <c r="A733" s="192"/>
      <c r="B733" s="233" t="e">
        <f>VLOOKUP(A733,Adr!A:B,2,FALSE)</f>
        <v>#N/A</v>
      </c>
      <c r="C733" s="223"/>
      <c r="D733" s="214"/>
      <c r="E733" s="199"/>
      <c r="F733" s="192"/>
      <c r="G733" s="195"/>
      <c r="H733" s="195"/>
      <c r="I733" s="219"/>
      <c r="J733" s="193"/>
      <c r="K733" s="5"/>
      <c r="L733" s="193" t="str">
        <f t="shared" si="51"/>
        <v/>
      </c>
      <c r="M733" s="5" t="e">
        <f t="shared" si="52"/>
        <v>#N/A</v>
      </c>
      <c r="N733" s="3" t="str">
        <f t="shared" si="53"/>
        <v/>
      </c>
    </row>
    <row r="734" spans="1:14" x14ac:dyDescent="0.2">
      <c r="A734" s="192"/>
      <c r="B734" s="233" t="e">
        <f>VLOOKUP(A734,Adr!A:B,2,FALSE)</f>
        <v>#N/A</v>
      </c>
      <c r="C734" s="223"/>
      <c r="D734" s="214"/>
      <c r="E734" s="199"/>
      <c r="F734" s="192"/>
      <c r="G734" s="195"/>
      <c r="H734" s="195"/>
      <c r="I734" s="219"/>
      <c r="J734" s="193"/>
      <c r="K734" s="5"/>
      <c r="L734" s="193" t="str">
        <f t="shared" si="51"/>
        <v/>
      </c>
      <c r="M734" s="5" t="e">
        <f t="shared" si="52"/>
        <v>#N/A</v>
      </c>
      <c r="N734" s="3" t="str">
        <f t="shared" si="53"/>
        <v/>
      </c>
    </row>
    <row r="735" spans="1:14" x14ac:dyDescent="0.2">
      <c r="A735" s="192"/>
      <c r="B735" s="233" t="e">
        <f>VLOOKUP(A735,Adr!A:B,2,FALSE)</f>
        <v>#N/A</v>
      </c>
      <c r="C735" s="217"/>
      <c r="D735" s="198"/>
      <c r="E735" s="199"/>
      <c r="F735" s="192"/>
      <c r="G735" s="195"/>
      <c r="H735" s="195"/>
      <c r="I735" s="219"/>
      <c r="J735" s="193"/>
      <c r="K735" s="5"/>
      <c r="L735" s="193" t="str">
        <f t="shared" si="51"/>
        <v/>
      </c>
      <c r="M735" s="5" t="e">
        <f t="shared" si="52"/>
        <v>#N/A</v>
      </c>
      <c r="N735" s="3" t="str">
        <f t="shared" si="53"/>
        <v/>
      </c>
    </row>
    <row r="736" spans="1:14" x14ac:dyDescent="0.2">
      <c r="A736" s="225"/>
      <c r="B736" s="233" t="e">
        <f>VLOOKUP(A736,Adr!A:B,2,FALSE)</f>
        <v>#N/A</v>
      </c>
      <c r="C736" s="195"/>
      <c r="D736" s="198"/>
      <c r="E736" s="199"/>
      <c r="F736" s="192"/>
      <c r="G736" s="245"/>
      <c r="H736" s="195"/>
      <c r="I736" s="219"/>
      <c r="J736" s="193"/>
      <c r="K736" s="5"/>
      <c r="L736" s="193" t="str">
        <f t="shared" si="51"/>
        <v/>
      </c>
      <c r="M736" s="5" t="e">
        <f t="shared" si="52"/>
        <v>#N/A</v>
      </c>
      <c r="N736" s="3" t="str">
        <f t="shared" si="53"/>
        <v/>
      </c>
    </row>
    <row r="737" spans="1:14" x14ac:dyDescent="0.2">
      <c r="A737" s="192"/>
      <c r="B737" s="233" t="e">
        <f>VLOOKUP(A737,Adr!A:B,2,FALSE)</f>
        <v>#N/A</v>
      </c>
      <c r="C737" s="223"/>
      <c r="D737" s="214"/>
      <c r="E737" s="199"/>
      <c r="F737" s="192"/>
      <c r="G737" s="195"/>
      <c r="H737" s="195"/>
      <c r="I737" s="219"/>
      <c r="J737" s="193"/>
      <c r="K737" s="5"/>
      <c r="L737" s="193" t="str">
        <f t="shared" si="51"/>
        <v/>
      </c>
      <c r="M737" s="5" t="e">
        <f t="shared" si="52"/>
        <v>#N/A</v>
      </c>
      <c r="N737" s="3" t="str">
        <f t="shared" si="53"/>
        <v/>
      </c>
    </row>
    <row r="738" spans="1:14" x14ac:dyDescent="0.2">
      <c r="A738" s="192"/>
      <c r="B738" s="233" t="e">
        <f>VLOOKUP(A738,Adr!A:B,2,FALSE)</f>
        <v>#N/A</v>
      </c>
      <c r="C738" s="223"/>
      <c r="D738" s="214"/>
      <c r="E738" s="199"/>
      <c r="F738" s="192"/>
      <c r="G738" s="195"/>
      <c r="H738" s="195"/>
      <c r="I738" s="219"/>
      <c r="J738" s="193"/>
      <c r="K738" s="5"/>
      <c r="L738" s="193" t="str">
        <f t="shared" si="51"/>
        <v/>
      </c>
      <c r="M738" s="5" t="e">
        <f t="shared" si="52"/>
        <v>#N/A</v>
      </c>
      <c r="N738" s="3" t="str">
        <f t="shared" si="53"/>
        <v/>
      </c>
    </row>
    <row r="739" spans="1:14" x14ac:dyDescent="0.2">
      <c r="A739" s="229"/>
      <c r="B739" s="233" t="e">
        <f>VLOOKUP(A739,Adr!A:B,2,FALSE)</f>
        <v>#N/A</v>
      </c>
      <c r="C739" s="195"/>
      <c r="D739" s="198"/>
      <c r="E739" s="199"/>
      <c r="F739" s="192"/>
      <c r="G739" s="245"/>
      <c r="H739" s="195"/>
      <c r="I739" s="219"/>
      <c r="J739" s="193"/>
      <c r="K739" s="5"/>
      <c r="L739" s="193" t="str">
        <f t="shared" si="51"/>
        <v/>
      </c>
      <c r="M739" s="5" t="e">
        <f t="shared" si="52"/>
        <v>#N/A</v>
      </c>
      <c r="N739" s="3" t="str">
        <f t="shared" si="53"/>
        <v/>
      </c>
    </row>
    <row r="740" spans="1:14" x14ac:dyDescent="0.2">
      <c r="A740" s="192"/>
      <c r="B740" s="233" t="e">
        <f>VLOOKUP(A740,Adr!A:B,2,FALSE)</f>
        <v>#N/A</v>
      </c>
      <c r="C740" s="217"/>
      <c r="D740" s="198"/>
      <c r="E740" s="199"/>
      <c r="F740" s="192"/>
      <c r="G740" s="195"/>
      <c r="H740" s="195"/>
      <c r="I740" s="219"/>
      <c r="J740" s="193"/>
      <c r="K740" s="5"/>
      <c r="L740" s="193" t="str">
        <f t="shared" si="51"/>
        <v/>
      </c>
      <c r="M740" s="5" t="e">
        <f t="shared" si="52"/>
        <v>#N/A</v>
      </c>
      <c r="N740" s="3" t="str">
        <f t="shared" si="53"/>
        <v/>
      </c>
    </row>
    <row r="741" spans="1:14" x14ac:dyDescent="0.2">
      <c r="A741" s="192"/>
      <c r="B741" s="233" t="e">
        <f>VLOOKUP(A741,Adr!A:B,2,FALSE)</f>
        <v>#N/A</v>
      </c>
      <c r="C741" s="223"/>
      <c r="D741" s="214"/>
      <c r="E741" s="199"/>
      <c r="F741" s="192"/>
      <c r="G741" s="195"/>
      <c r="H741" s="195"/>
      <c r="I741" s="219"/>
      <c r="J741" s="193"/>
      <c r="K741" s="5"/>
      <c r="L741" s="193" t="str">
        <f t="shared" si="51"/>
        <v/>
      </c>
      <c r="M741" s="5" t="e">
        <f t="shared" si="52"/>
        <v>#N/A</v>
      </c>
      <c r="N741" s="3" t="str">
        <f t="shared" si="53"/>
        <v/>
      </c>
    </row>
    <row r="742" spans="1:14" x14ac:dyDescent="0.2">
      <c r="A742" s="192"/>
      <c r="B742" s="233" t="e">
        <f>VLOOKUP(A742,Adr!A:B,2,FALSE)</f>
        <v>#N/A</v>
      </c>
      <c r="C742" s="217"/>
      <c r="D742" s="198"/>
      <c r="E742" s="199"/>
      <c r="F742" s="192"/>
      <c r="G742" s="195"/>
      <c r="H742" s="195"/>
      <c r="I742" s="219"/>
      <c r="J742" s="193"/>
      <c r="K742" s="5"/>
      <c r="L742" s="193" t="str">
        <f t="shared" si="51"/>
        <v/>
      </c>
      <c r="M742" s="5" t="e">
        <f t="shared" si="52"/>
        <v>#N/A</v>
      </c>
      <c r="N742" s="3" t="str">
        <f t="shared" si="53"/>
        <v/>
      </c>
    </row>
    <row r="743" spans="1:14" x14ac:dyDescent="0.2">
      <c r="A743" s="192"/>
      <c r="B743" s="233" t="e">
        <f>VLOOKUP(A743,Adr!A:B,2,FALSE)</f>
        <v>#N/A</v>
      </c>
      <c r="C743" s="217"/>
      <c r="D743" s="198"/>
      <c r="E743" s="199"/>
      <c r="F743" s="192"/>
      <c r="G743" s="195"/>
      <c r="H743" s="195"/>
      <c r="I743" s="219"/>
      <c r="J743" s="193"/>
      <c r="K743" s="5"/>
      <c r="L743" s="193" t="str">
        <f t="shared" si="51"/>
        <v/>
      </c>
      <c r="M743" s="5" t="e">
        <f t="shared" si="52"/>
        <v>#N/A</v>
      </c>
      <c r="N743" s="3" t="str">
        <f t="shared" si="53"/>
        <v/>
      </c>
    </row>
    <row r="744" spans="1:14" x14ac:dyDescent="0.2">
      <c r="A744" s="192"/>
      <c r="B744" s="233" t="e">
        <f>VLOOKUP(A744,Adr!A:B,2,FALSE)</f>
        <v>#N/A</v>
      </c>
      <c r="C744" s="223"/>
      <c r="D744" s="214"/>
      <c r="E744" s="199"/>
      <c r="F744" s="192"/>
      <c r="G744" s="195"/>
      <c r="H744" s="195"/>
      <c r="I744" s="219"/>
      <c r="J744" s="193"/>
      <c r="K744" s="5"/>
      <c r="L744" s="193" t="str">
        <f t="shared" si="51"/>
        <v/>
      </c>
      <c r="M744" s="5" t="e">
        <f t="shared" si="52"/>
        <v>#N/A</v>
      </c>
      <c r="N744" s="3" t="str">
        <f t="shared" si="53"/>
        <v/>
      </c>
    </row>
    <row r="745" spans="1:14" x14ac:dyDescent="0.2">
      <c r="A745" s="192"/>
      <c r="B745" s="233" t="e">
        <f>VLOOKUP(A745,Adr!A:B,2,FALSE)</f>
        <v>#N/A</v>
      </c>
      <c r="C745" s="217"/>
      <c r="D745" s="198"/>
      <c r="E745" s="199"/>
      <c r="F745" s="192"/>
      <c r="G745" s="195"/>
      <c r="H745" s="195"/>
      <c r="I745" s="219"/>
      <c r="J745" s="193"/>
      <c r="K745" s="5"/>
      <c r="L745" s="193" t="str">
        <f t="shared" si="51"/>
        <v/>
      </c>
      <c r="M745" s="5" t="e">
        <f t="shared" si="52"/>
        <v>#N/A</v>
      </c>
      <c r="N745" s="3" t="str">
        <f t="shared" si="53"/>
        <v/>
      </c>
    </row>
    <row r="746" spans="1:14" x14ac:dyDescent="0.2">
      <c r="A746" s="225"/>
      <c r="B746" s="233" t="e">
        <f>VLOOKUP(A746,Adr!A:B,2,FALSE)</f>
        <v>#N/A</v>
      </c>
      <c r="C746" s="195"/>
      <c r="D746" s="198"/>
      <c r="E746" s="199"/>
      <c r="F746" s="192"/>
      <c r="G746" s="245"/>
      <c r="H746" s="195"/>
      <c r="I746" s="219"/>
      <c r="J746" s="193"/>
      <c r="K746" s="5"/>
      <c r="L746" s="193" t="str">
        <f t="shared" si="51"/>
        <v/>
      </c>
      <c r="M746" s="5" t="e">
        <f t="shared" si="52"/>
        <v>#N/A</v>
      </c>
      <c r="N746" s="3" t="str">
        <f t="shared" si="53"/>
        <v/>
      </c>
    </row>
    <row r="747" spans="1:14" x14ac:dyDescent="0.2">
      <c r="A747" s="192"/>
      <c r="B747" s="233" t="e">
        <f>VLOOKUP(A747,Adr!A:B,2,FALSE)</f>
        <v>#N/A</v>
      </c>
      <c r="C747" s="195"/>
      <c r="D747" s="198"/>
      <c r="E747" s="199"/>
      <c r="F747" s="192"/>
      <c r="G747" s="195"/>
      <c r="H747" s="195"/>
      <c r="I747" s="219"/>
      <c r="J747" s="193"/>
      <c r="K747" s="5"/>
      <c r="L747" s="193" t="str">
        <f t="shared" si="51"/>
        <v/>
      </c>
      <c r="M747" s="5" t="e">
        <f t="shared" si="52"/>
        <v>#N/A</v>
      </c>
      <c r="N747" s="3" t="str">
        <f t="shared" si="53"/>
        <v/>
      </c>
    </row>
    <row r="748" spans="1:14" x14ac:dyDescent="0.2">
      <c r="A748" s="192"/>
      <c r="B748" s="233" t="e">
        <f>VLOOKUP(A748,Adr!A:B,2,FALSE)</f>
        <v>#N/A</v>
      </c>
      <c r="C748" s="212"/>
      <c r="D748" s="214"/>
      <c r="E748" s="199"/>
      <c r="F748" s="209"/>
      <c r="G748" s="212"/>
      <c r="H748" s="212"/>
      <c r="I748" s="219"/>
      <c r="J748" s="193"/>
      <c r="K748" s="5"/>
      <c r="L748" s="193" t="str">
        <f t="shared" si="51"/>
        <v/>
      </c>
      <c r="M748" s="5" t="e">
        <f t="shared" si="52"/>
        <v>#N/A</v>
      </c>
      <c r="N748" s="3" t="str">
        <f t="shared" si="53"/>
        <v/>
      </c>
    </row>
    <row r="749" spans="1:14" x14ac:dyDescent="0.2">
      <c r="A749" s="192"/>
      <c r="B749" s="233" t="e">
        <f>VLOOKUP(A749,Adr!A:B,2,FALSE)</f>
        <v>#N/A</v>
      </c>
      <c r="C749" s="212"/>
      <c r="D749" s="214"/>
      <c r="E749" s="199"/>
      <c r="F749" s="209"/>
      <c r="G749" s="212"/>
      <c r="H749" s="212"/>
      <c r="I749" s="219"/>
      <c r="J749" s="193"/>
      <c r="K749" s="5"/>
      <c r="L749" s="193" t="str">
        <f t="shared" si="51"/>
        <v/>
      </c>
      <c r="M749" s="5" t="e">
        <f t="shared" si="52"/>
        <v>#N/A</v>
      </c>
      <c r="N749" s="3" t="str">
        <f t="shared" si="53"/>
        <v/>
      </c>
    </row>
    <row r="750" spans="1:14" x14ac:dyDescent="0.2">
      <c r="A750" s="192"/>
      <c r="B750" s="233" t="e">
        <f>VLOOKUP(A750,Adr!A:B,2,FALSE)</f>
        <v>#N/A</v>
      </c>
      <c r="C750" s="195"/>
      <c r="D750" s="198"/>
      <c r="E750" s="199"/>
      <c r="F750" s="192"/>
      <c r="G750" s="195"/>
      <c r="H750" s="195"/>
      <c r="I750" s="219"/>
      <c r="J750" s="193"/>
      <c r="K750" s="5"/>
      <c r="L750" s="193" t="str">
        <f t="shared" si="51"/>
        <v/>
      </c>
      <c r="M750" s="5" t="e">
        <f t="shared" si="52"/>
        <v>#N/A</v>
      </c>
      <c r="N750" s="3" t="str">
        <f t="shared" si="53"/>
        <v/>
      </c>
    </row>
    <row r="751" spans="1:14" x14ac:dyDescent="0.2">
      <c r="A751" s="209"/>
      <c r="B751" s="233" t="e">
        <f>VLOOKUP(A751,Adr!A:B,2,FALSE)</f>
        <v>#N/A</v>
      </c>
      <c r="C751" s="212"/>
      <c r="D751" s="214"/>
      <c r="E751" s="199"/>
      <c r="F751" s="209"/>
      <c r="G751" s="195"/>
      <c r="H751" s="212"/>
      <c r="I751" s="219"/>
      <c r="J751" s="193"/>
      <c r="K751" s="5"/>
      <c r="L751" s="193" t="str">
        <f t="shared" si="51"/>
        <v/>
      </c>
      <c r="M751" s="5" t="e">
        <f t="shared" si="52"/>
        <v>#N/A</v>
      </c>
      <c r="N751" s="3" t="str">
        <f t="shared" si="53"/>
        <v/>
      </c>
    </row>
    <row r="752" spans="1:14" x14ac:dyDescent="0.2">
      <c r="A752" s="192"/>
      <c r="B752" s="233" t="e">
        <f>VLOOKUP(A752,Adr!A:B,2,FALSE)</f>
        <v>#N/A</v>
      </c>
      <c r="C752" s="212"/>
      <c r="D752" s="214"/>
      <c r="E752" s="199"/>
      <c r="F752" s="209"/>
      <c r="G752" s="212"/>
      <c r="H752" s="212"/>
      <c r="I752" s="219"/>
      <c r="J752" s="193"/>
      <c r="K752" s="5"/>
      <c r="L752" s="193" t="str">
        <f t="shared" si="51"/>
        <v/>
      </c>
      <c r="M752" s="5" t="e">
        <f t="shared" si="52"/>
        <v>#N/A</v>
      </c>
      <c r="N752" s="3" t="str">
        <f t="shared" si="53"/>
        <v/>
      </c>
    </row>
    <row r="753" spans="1:14" x14ac:dyDescent="0.2">
      <c r="A753" s="192"/>
      <c r="B753" s="233" t="e">
        <f>VLOOKUP(A753,Adr!A:B,2,FALSE)</f>
        <v>#N/A</v>
      </c>
      <c r="C753" s="217"/>
      <c r="D753" s="198"/>
      <c r="E753" s="199"/>
      <c r="F753" s="209"/>
      <c r="G753" s="212"/>
      <c r="H753" s="212"/>
      <c r="I753" s="200"/>
      <c r="J753" s="193"/>
      <c r="K753" s="5"/>
      <c r="L753" s="193" t="str">
        <f t="shared" si="51"/>
        <v/>
      </c>
      <c r="M753" s="5" t="e">
        <f t="shared" si="52"/>
        <v>#N/A</v>
      </c>
      <c r="N753" s="3" t="str">
        <f t="shared" si="53"/>
        <v/>
      </c>
    </row>
    <row r="754" spans="1:14" x14ac:dyDescent="0.2">
      <c r="A754" s="192"/>
      <c r="B754" s="233" t="e">
        <f>VLOOKUP(A754,Adr!A:B,2,FALSE)</f>
        <v>#N/A</v>
      </c>
      <c r="C754" s="217"/>
      <c r="D754" s="198"/>
      <c r="E754" s="199"/>
      <c r="F754" s="209"/>
      <c r="G754" s="212"/>
      <c r="H754" s="212"/>
      <c r="I754" s="200"/>
      <c r="J754" s="193"/>
      <c r="K754" s="5"/>
      <c r="L754" s="193" t="str">
        <f t="shared" si="51"/>
        <v/>
      </c>
      <c r="M754" s="5" t="e">
        <f t="shared" si="52"/>
        <v>#N/A</v>
      </c>
      <c r="N754" s="3" t="str">
        <f t="shared" si="53"/>
        <v/>
      </c>
    </row>
    <row r="755" spans="1:14" x14ac:dyDescent="0.2">
      <c r="A755" s="192"/>
      <c r="B755" s="233" t="e">
        <f>VLOOKUP(A755,Adr!A:B,2,FALSE)</f>
        <v>#N/A</v>
      </c>
      <c r="C755" s="223"/>
      <c r="D755" s="213"/>
      <c r="E755" s="199"/>
      <c r="F755" s="192"/>
      <c r="G755" s="195"/>
      <c r="H755" s="195"/>
      <c r="I755" s="200"/>
      <c r="J755" s="193"/>
      <c r="K755" s="5"/>
      <c r="L755" s="193" t="str">
        <f t="shared" si="51"/>
        <v/>
      </c>
      <c r="M755" s="5" t="e">
        <f t="shared" si="52"/>
        <v>#N/A</v>
      </c>
      <c r="N755" s="3" t="str">
        <f t="shared" si="53"/>
        <v/>
      </c>
    </row>
    <row r="756" spans="1:14" x14ac:dyDescent="0.2">
      <c r="A756" s="192"/>
      <c r="B756" s="233" t="e">
        <f>VLOOKUP(A756,Adr!A:B,2,FALSE)</f>
        <v>#N/A</v>
      </c>
      <c r="C756" s="223"/>
      <c r="D756" s="213"/>
      <c r="E756" s="199"/>
      <c r="F756" s="192"/>
      <c r="G756" s="195"/>
      <c r="H756" s="195"/>
      <c r="I756" s="200"/>
      <c r="J756" s="193"/>
      <c r="K756" s="5"/>
      <c r="L756" s="193" t="str">
        <f t="shared" si="51"/>
        <v/>
      </c>
      <c r="M756" s="5" t="e">
        <f t="shared" si="52"/>
        <v>#N/A</v>
      </c>
      <c r="N756" s="3" t="str">
        <f t="shared" si="53"/>
        <v/>
      </c>
    </row>
    <row r="757" spans="1:14" x14ac:dyDescent="0.2">
      <c r="A757" s="192"/>
      <c r="B757" s="233" t="e">
        <f>VLOOKUP(A757,Adr!A:B,2,FALSE)</f>
        <v>#N/A</v>
      </c>
      <c r="C757" s="217"/>
      <c r="D757" s="198"/>
      <c r="E757" s="199"/>
      <c r="F757" s="192"/>
      <c r="G757" s="195"/>
      <c r="H757" s="195"/>
      <c r="I757" s="219"/>
      <c r="J757" s="193"/>
      <c r="K757" s="5"/>
      <c r="L757" s="193" t="str">
        <f t="shared" si="51"/>
        <v/>
      </c>
      <c r="M757" s="5" t="e">
        <f t="shared" si="52"/>
        <v>#N/A</v>
      </c>
      <c r="N757" s="3" t="str">
        <f t="shared" si="53"/>
        <v/>
      </c>
    </row>
    <row r="758" spans="1:14" x14ac:dyDescent="0.2">
      <c r="A758" s="192"/>
      <c r="B758" s="233" t="e">
        <f>VLOOKUP(A758,Adr!A:B,2,FALSE)</f>
        <v>#N/A</v>
      </c>
      <c r="C758" s="212"/>
      <c r="D758" s="214"/>
      <c r="E758" s="199"/>
      <c r="F758" s="209"/>
      <c r="G758" s="212"/>
      <c r="H758" s="212"/>
      <c r="I758" s="219"/>
      <c r="J758" s="193"/>
      <c r="K758" s="5"/>
      <c r="L758" s="193" t="str">
        <f t="shared" si="51"/>
        <v/>
      </c>
      <c r="M758" s="5" t="e">
        <f t="shared" si="52"/>
        <v>#N/A</v>
      </c>
      <c r="N758" s="3" t="str">
        <f t="shared" si="53"/>
        <v/>
      </c>
    </row>
    <row r="759" spans="1:14" x14ac:dyDescent="0.2">
      <c r="A759" s="192"/>
      <c r="B759" s="233" t="e">
        <f>VLOOKUP(A759,Adr!A:B,2,FALSE)</f>
        <v>#N/A</v>
      </c>
      <c r="C759" s="212"/>
      <c r="D759" s="214"/>
      <c r="E759" s="199"/>
      <c r="F759" s="209"/>
      <c r="G759" s="212"/>
      <c r="H759" s="212"/>
      <c r="I759" s="219"/>
      <c r="J759" s="193"/>
      <c r="K759" s="5"/>
      <c r="L759" s="193" t="str">
        <f t="shared" si="51"/>
        <v/>
      </c>
      <c r="M759" s="5" t="e">
        <f t="shared" si="52"/>
        <v>#N/A</v>
      </c>
      <c r="N759" s="3" t="str">
        <f t="shared" si="53"/>
        <v/>
      </c>
    </row>
    <row r="760" spans="1:14" x14ac:dyDescent="0.2">
      <c r="A760" s="192"/>
      <c r="B760" s="233" t="e">
        <f>VLOOKUP(A760,Adr!A:B,2,FALSE)</f>
        <v>#N/A</v>
      </c>
      <c r="C760" s="217"/>
      <c r="D760" s="198"/>
      <c r="E760" s="199"/>
      <c r="F760" s="209"/>
      <c r="G760" s="212"/>
      <c r="H760" s="212"/>
      <c r="I760" s="200"/>
      <c r="J760" s="193"/>
      <c r="K760" s="5"/>
      <c r="L760" s="193" t="str">
        <f t="shared" si="51"/>
        <v/>
      </c>
      <c r="M760" s="5" t="e">
        <f t="shared" si="52"/>
        <v>#N/A</v>
      </c>
      <c r="N760" s="3" t="str">
        <f t="shared" si="53"/>
        <v/>
      </c>
    </row>
    <row r="761" spans="1:14" x14ac:dyDescent="0.2">
      <c r="A761" s="192"/>
      <c r="B761" s="233" t="e">
        <f>VLOOKUP(A761,Adr!A:B,2,FALSE)</f>
        <v>#N/A</v>
      </c>
      <c r="C761" s="212"/>
      <c r="D761" s="214"/>
      <c r="E761" s="199"/>
      <c r="F761" s="209"/>
      <c r="G761" s="212"/>
      <c r="H761" s="212"/>
      <c r="I761" s="219"/>
      <c r="J761" s="193"/>
      <c r="K761" s="5"/>
      <c r="L761" s="193" t="str">
        <f t="shared" si="51"/>
        <v/>
      </c>
      <c r="M761" s="5" t="e">
        <f t="shared" si="52"/>
        <v>#N/A</v>
      </c>
      <c r="N761" s="3" t="str">
        <f t="shared" si="53"/>
        <v/>
      </c>
    </row>
    <row r="762" spans="1:14" x14ac:dyDescent="0.2">
      <c r="A762" s="192"/>
      <c r="B762" s="233" t="e">
        <f>VLOOKUP(A762,Adr!A:B,2,FALSE)</f>
        <v>#N/A</v>
      </c>
      <c r="C762" s="212"/>
      <c r="D762" s="214"/>
      <c r="E762" s="199"/>
      <c r="F762" s="209"/>
      <c r="G762" s="212"/>
      <c r="H762" s="212"/>
      <c r="I762" s="219"/>
      <c r="J762" s="193"/>
      <c r="K762" s="5"/>
      <c r="L762" s="193" t="str">
        <f t="shared" si="51"/>
        <v/>
      </c>
      <c r="M762" s="5" t="e">
        <f t="shared" si="52"/>
        <v>#N/A</v>
      </c>
      <c r="N762" s="3" t="str">
        <f t="shared" si="53"/>
        <v/>
      </c>
    </row>
    <row r="763" spans="1:14" x14ac:dyDescent="0.2">
      <c r="A763" s="192"/>
      <c r="B763" s="233" t="e">
        <f>VLOOKUP(A763,Adr!A:B,2,FALSE)</f>
        <v>#N/A</v>
      </c>
      <c r="C763" s="212"/>
      <c r="D763" s="214"/>
      <c r="E763" s="199"/>
      <c r="F763" s="209"/>
      <c r="G763" s="212"/>
      <c r="H763" s="212"/>
      <c r="I763" s="219"/>
      <c r="J763" s="193"/>
      <c r="K763" s="5"/>
      <c r="L763" s="193" t="str">
        <f t="shared" si="51"/>
        <v/>
      </c>
      <c r="M763" s="5" t="e">
        <f t="shared" si="52"/>
        <v>#N/A</v>
      </c>
      <c r="N763" s="3" t="str">
        <f t="shared" si="53"/>
        <v/>
      </c>
    </row>
    <row r="764" spans="1:14" x14ac:dyDescent="0.2">
      <c r="A764" s="192"/>
      <c r="B764" s="233" t="e">
        <f>VLOOKUP(A764,Adr!A:B,2,FALSE)</f>
        <v>#N/A</v>
      </c>
      <c r="C764" s="212"/>
      <c r="D764" s="214"/>
      <c r="E764" s="199"/>
      <c r="F764" s="209"/>
      <c r="G764" s="212"/>
      <c r="H764" s="212"/>
      <c r="I764" s="219"/>
      <c r="J764" s="193"/>
      <c r="K764" s="5"/>
      <c r="L764" s="193" t="str">
        <f t="shared" si="51"/>
        <v/>
      </c>
      <c r="M764" s="5" t="e">
        <f t="shared" si="52"/>
        <v>#N/A</v>
      </c>
      <c r="N764" s="3" t="str">
        <f t="shared" si="53"/>
        <v/>
      </c>
    </row>
    <row r="765" spans="1:14" x14ac:dyDescent="0.2">
      <c r="A765" s="192"/>
      <c r="B765" s="233" t="e">
        <f>VLOOKUP(A765,Adr!A:B,2,FALSE)</f>
        <v>#N/A</v>
      </c>
      <c r="C765" s="217"/>
      <c r="D765" s="198"/>
      <c r="E765" s="199"/>
      <c r="F765" s="209"/>
      <c r="G765" s="212"/>
      <c r="H765" s="212"/>
      <c r="I765" s="200"/>
      <c r="J765" s="193"/>
      <c r="K765" s="5"/>
      <c r="L765" s="193" t="str">
        <f t="shared" si="51"/>
        <v/>
      </c>
      <c r="M765" s="5" t="e">
        <f t="shared" si="52"/>
        <v>#N/A</v>
      </c>
      <c r="N765" s="3" t="str">
        <f t="shared" si="53"/>
        <v/>
      </c>
    </row>
    <row r="766" spans="1:14" x14ac:dyDescent="0.2">
      <c r="A766" s="192"/>
      <c r="B766" s="233" t="e">
        <f>VLOOKUP(A766,Adr!A:B,2,FALSE)</f>
        <v>#N/A</v>
      </c>
      <c r="C766" s="212"/>
      <c r="D766" s="214"/>
      <c r="E766" s="199"/>
      <c r="F766" s="209"/>
      <c r="G766" s="212"/>
      <c r="H766" s="212"/>
      <c r="I766" s="219"/>
      <c r="J766" s="193"/>
      <c r="K766" s="5"/>
      <c r="L766" s="193" t="str">
        <f t="shared" si="51"/>
        <v/>
      </c>
      <c r="M766" s="5" t="e">
        <f t="shared" si="52"/>
        <v>#N/A</v>
      </c>
      <c r="N766" s="3" t="str">
        <f t="shared" si="53"/>
        <v/>
      </c>
    </row>
    <row r="767" spans="1:14" x14ac:dyDescent="0.2">
      <c r="A767" s="192"/>
      <c r="B767" s="233" t="e">
        <f>VLOOKUP(A767,Adr!A:B,2,FALSE)</f>
        <v>#N/A</v>
      </c>
      <c r="C767" s="223"/>
      <c r="D767" s="213"/>
      <c r="E767" s="199"/>
      <c r="F767" s="192"/>
      <c r="G767" s="195"/>
      <c r="H767" s="195"/>
      <c r="I767" s="200"/>
      <c r="J767" s="193"/>
      <c r="K767" s="5"/>
      <c r="L767" s="193" t="str">
        <f t="shared" si="51"/>
        <v/>
      </c>
      <c r="M767" s="5" t="e">
        <f t="shared" si="52"/>
        <v>#N/A</v>
      </c>
      <c r="N767" s="3" t="str">
        <f t="shared" si="53"/>
        <v/>
      </c>
    </row>
    <row r="768" spans="1:14" x14ac:dyDescent="0.2">
      <c r="A768" s="192"/>
      <c r="B768" s="233" t="e">
        <f>VLOOKUP(A768,Adr!A:B,2,FALSE)</f>
        <v>#N/A</v>
      </c>
      <c r="C768" s="217"/>
      <c r="D768" s="198"/>
      <c r="E768" s="199"/>
      <c r="F768" s="192"/>
      <c r="G768" s="195"/>
      <c r="H768" s="195"/>
      <c r="I768" s="219"/>
      <c r="J768" s="193"/>
      <c r="K768" s="5"/>
      <c r="L768" s="193" t="str">
        <f t="shared" si="51"/>
        <v/>
      </c>
      <c r="M768" s="5" t="e">
        <f t="shared" si="52"/>
        <v>#N/A</v>
      </c>
      <c r="N768" s="3" t="str">
        <f t="shared" si="53"/>
        <v/>
      </c>
    </row>
    <row r="769" spans="1:14" x14ac:dyDescent="0.2">
      <c r="A769" s="192"/>
      <c r="B769" s="233" t="e">
        <f>VLOOKUP(A769,Adr!A:B,2,FALSE)</f>
        <v>#N/A</v>
      </c>
      <c r="C769" s="223"/>
      <c r="D769" s="214"/>
      <c r="E769" s="199"/>
      <c r="F769" s="192"/>
      <c r="G769" s="195"/>
      <c r="H769" s="195"/>
      <c r="I769" s="219"/>
      <c r="J769" s="193"/>
      <c r="K769" s="5"/>
      <c r="L769" s="193" t="str">
        <f t="shared" si="51"/>
        <v/>
      </c>
      <c r="M769" s="5" t="e">
        <f t="shared" si="52"/>
        <v>#N/A</v>
      </c>
      <c r="N769" s="3" t="str">
        <f t="shared" si="53"/>
        <v/>
      </c>
    </row>
    <row r="770" spans="1:14" x14ac:dyDescent="0.2">
      <c r="A770" s="192"/>
      <c r="B770" s="233" t="e">
        <f>VLOOKUP(A770,Adr!A:B,2,FALSE)</f>
        <v>#N/A</v>
      </c>
      <c r="C770" s="217"/>
      <c r="D770" s="198"/>
      <c r="E770" s="199"/>
      <c r="F770" s="209"/>
      <c r="G770" s="212"/>
      <c r="H770" s="212"/>
      <c r="I770" s="200"/>
      <c r="J770" s="193"/>
      <c r="K770" s="5"/>
      <c r="L770" s="193" t="str">
        <f t="shared" ref="L770:L822" si="54">A770&amp;G770&amp;H770</f>
        <v/>
      </c>
      <c r="M770" s="5" t="e">
        <f t="shared" ref="M770:M822" si="55">B770&amp;F770&amp;H770&amp;C770</f>
        <v>#N/A</v>
      </c>
      <c r="N770" s="3" t="str">
        <f t="shared" si="53"/>
        <v/>
      </c>
    </row>
    <row r="771" spans="1:14" x14ac:dyDescent="0.2">
      <c r="A771" s="192"/>
      <c r="B771" s="233" t="e">
        <f>VLOOKUP(A771,Adr!A:B,2,FALSE)</f>
        <v>#N/A</v>
      </c>
      <c r="C771" s="217"/>
      <c r="D771" s="198"/>
      <c r="E771" s="199"/>
      <c r="F771" s="209"/>
      <c r="G771" s="212"/>
      <c r="H771" s="212"/>
      <c r="I771" s="200"/>
      <c r="J771" s="193"/>
      <c r="K771" s="5"/>
      <c r="L771" s="193" t="str">
        <f t="shared" si="54"/>
        <v/>
      </c>
      <c r="M771" s="5" t="e">
        <f t="shared" si="55"/>
        <v>#N/A</v>
      </c>
      <c r="N771" s="3" t="str">
        <f t="shared" si="53"/>
        <v/>
      </c>
    </row>
    <row r="772" spans="1:14" x14ac:dyDescent="0.2">
      <c r="A772" s="192"/>
      <c r="B772" s="233" t="e">
        <f>VLOOKUP(A772,Adr!A:B,2,FALSE)</f>
        <v>#N/A</v>
      </c>
      <c r="C772" s="212"/>
      <c r="D772" s="214"/>
      <c r="E772" s="199"/>
      <c r="F772" s="209"/>
      <c r="G772" s="212"/>
      <c r="H772" s="212"/>
      <c r="I772" s="219"/>
      <c r="J772" s="193"/>
      <c r="K772" s="5"/>
      <c r="L772" s="193" t="str">
        <f t="shared" si="54"/>
        <v/>
      </c>
      <c r="M772" s="5" t="e">
        <f t="shared" si="55"/>
        <v>#N/A</v>
      </c>
      <c r="N772" s="3" t="str">
        <f t="shared" si="53"/>
        <v/>
      </c>
    </row>
    <row r="773" spans="1:14" x14ac:dyDescent="0.2">
      <c r="A773" s="192"/>
      <c r="B773" s="233" t="e">
        <f>VLOOKUP(A773,Adr!A:B,2,FALSE)</f>
        <v>#N/A</v>
      </c>
      <c r="C773" s="195"/>
      <c r="D773" s="198"/>
      <c r="E773" s="199"/>
      <c r="F773" s="192"/>
      <c r="G773" s="195"/>
      <c r="H773" s="195"/>
      <c r="I773" s="219"/>
      <c r="J773" s="193"/>
      <c r="K773" s="5"/>
      <c r="L773" s="193" t="str">
        <f t="shared" si="54"/>
        <v/>
      </c>
      <c r="M773" s="5" t="e">
        <f t="shared" si="55"/>
        <v>#N/A</v>
      </c>
      <c r="N773" s="3" t="str">
        <f t="shared" si="53"/>
        <v/>
      </c>
    </row>
    <row r="774" spans="1:14" x14ac:dyDescent="0.2">
      <c r="A774" s="192"/>
      <c r="B774" s="233" t="e">
        <f>VLOOKUP(A774,Adr!A:B,2,FALSE)</f>
        <v>#N/A</v>
      </c>
      <c r="C774" s="223"/>
      <c r="D774" s="213"/>
      <c r="E774" s="199"/>
      <c r="F774" s="192"/>
      <c r="G774" s="195"/>
      <c r="H774" s="195"/>
      <c r="I774" s="200"/>
      <c r="J774" s="193"/>
      <c r="K774" s="5"/>
      <c r="L774" s="193" t="str">
        <f t="shared" si="54"/>
        <v/>
      </c>
      <c r="M774" s="5" t="e">
        <f t="shared" si="55"/>
        <v>#N/A</v>
      </c>
      <c r="N774" s="3" t="str">
        <f t="shared" si="53"/>
        <v/>
      </c>
    </row>
    <row r="775" spans="1:14" x14ac:dyDescent="0.2">
      <c r="A775" s="192"/>
      <c r="B775" s="233" t="e">
        <f>VLOOKUP(A775,Adr!A:B,2,FALSE)</f>
        <v>#N/A</v>
      </c>
      <c r="C775" s="223"/>
      <c r="D775" s="213"/>
      <c r="E775" s="199"/>
      <c r="F775" s="192"/>
      <c r="G775" s="195"/>
      <c r="H775" s="195"/>
      <c r="I775" s="200"/>
      <c r="J775" s="193"/>
      <c r="K775" s="5"/>
      <c r="L775" s="193" t="str">
        <f t="shared" si="54"/>
        <v/>
      </c>
      <c r="M775" s="5" t="e">
        <f t="shared" si="55"/>
        <v>#N/A</v>
      </c>
      <c r="N775" s="3" t="str">
        <f t="shared" si="53"/>
        <v/>
      </c>
    </row>
    <row r="776" spans="1:14" x14ac:dyDescent="0.2">
      <c r="A776" s="209"/>
      <c r="B776" s="233" t="e">
        <f>VLOOKUP(A776,Adr!A:B,2,FALSE)</f>
        <v>#N/A</v>
      </c>
      <c r="C776" s="212"/>
      <c r="D776" s="214"/>
      <c r="E776" s="199"/>
      <c r="F776" s="209"/>
      <c r="G776" s="212"/>
      <c r="H776" s="212"/>
      <c r="I776" s="219"/>
      <c r="J776" s="193"/>
      <c r="K776" s="5"/>
      <c r="L776" s="193" t="str">
        <f t="shared" si="54"/>
        <v/>
      </c>
      <c r="M776" s="5" t="e">
        <f t="shared" si="55"/>
        <v>#N/A</v>
      </c>
      <c r="N776" s="3" t="str">
        <f t="shared" si="53"/>
        <v/>
      </c>
    </row>
    <row r="777" spans="1:14" x14ac:dyDescent="0.2">
      <c r="A777" s="229"/>
      <c r="B777" s="233" t="e">
        <f>VLOOKUP(A777,Adr!A:B,2,FALSE)</f>
        <v>#N/A</v>
      </c>
      <c r="C777" s="195"/>
      <c r="D777" s="198"/>
      <c r="E777" s="199"/>
      <c r="F777" s="192"/>
      <c r="G777" s="245"/>
      <c r="H777" s="195"/>
      <c r="I777" s="219"/>
      <c r="J777" s="193"/>
      <c r="K777" s="5"/>
      <c r="L777" s="193" t="str">
        <f t="shared" si="54"/>
        <v/>
      </c>
      <c r="M777" s="5" t="e">
        <f t="shared" si="55"/>
        <v>#N/A</v>
      </c>
      <c r="N777" s="3" t="str">
        <f t="shared" si="53"/>
        <v/>
      </c>
    </row>
    <row r="778" spans="1:14" x14ac:dyDescent="0.2">
      <c r="A778" s="192"/>
      <c r="B778" s="233" t="e">
        <f>VLOOKUP(A778,Adr!A:B,2,FALSE)</f>
        <v>#N/A</v>
      </c>
      <c r="C778" s="217"/>
      <c r="D778" s="198"/>
      <c r="E778" s="199"/>
      <c r="F778" s="192"/>
      <c r="G778" s="195"/>
      <c r="H778" s="195"/>
      <c r="I778" s="219"/>
      <c r="J778" s="193"/>
      <c r="K778" s="5"/>
      <c r="L778" s="193" t="str">
        <f t="shared" si="54"/>
        <v/>
      </c>
      <c r="M778" s="5" t="e">
        <f t="shared" si="55"/>
        <v>#N/A</v>
      </c>
      <c r="N778" s="3" t="str">
        <f t="shared" si="53"/>
        <v/>
      </c>
    </row>
    <row r="779" spans="1:14" x14ac:dyDescent="0.2">
      <c r="A779" s="225"/>
      <c r="B779" s="233" t="e">
        <f>VLOOKUP(A779,Adr!A:B,2,FALSE)</f>
        <v>#N/A</v>
      </c>
      <c r="C779" s="195"/>
      <c r="D779" s="198"/>
      <c r="E779" s="199"/>
      <c r="F779" s="192"/>
      <c r="G779" s="245"/>
      <c r="H779" s="195"/>
      <c r="I779" s="219"/>
      <c r="J779" s="193"/>
      <c r="K779" s="5"/>
      <c r="L779" s="193" t="str">
        <f t="shared" si="54"/>
        <v/>
      </c>
      <c r="M779" s="5" t="e">
        <f t="shared" si="55"/>
        <v>#N/A</v>
      </c>
      <c r="N779" s="3" t="str">
        <f t="shared" si="53"/>
        <v/>
      </c>
    </row>
    <row r="780" spans="1:14" x14ac:dyDescent="0.2">
      <c r="A780" s="225"/>
      <c r="B780" s="233" t="e">
        <f>VLOOKUP(A780,Adr!A:B,2,FALSE)</f>
        <v>#N/A</v>
      </c>
      <c r="C780" s="195"/>
      <c r="D780" s="198"/>
      <c r="E780" s="199"/>
      <c r="F780" s="192"/>
      <c r="G780" s="245"/>
      <c r="H780" s="195"/>
      <c r="I780" s="219"/>
      <c r="J780" s="193"/>
      <c r="K780" s="5"/>
      <c r="L780" s="193" t="str">
        <f t="shared" si="54"/>
        <v/>
      </c>
      <c r="M780" s="5" t="e">
        <f t="shared" si="55"/>
        <v>#N/A</v>
      </c>
      <c r="N780" s="3" t="str">
        <f t="shared" si="53"/>
        <v/>
      </c>
    </row>
    <row r="781" spans="1:14" x14ac:dyDescent="0.2">
      <c r="A781" s="209"/>
      <c r="B781" s="233" t="e">
        <f>VLOOKUP(A781,Adr!A:B,2,FALSE)</f>
        <v>#N/A</v>
      </c>
      <c r="C781" s="212"/>
      <c r="D781" s="214"/>
      <c r="E781" s="199"/>
      <c r="F781" s="209"/>
      <c r="G781" s="212"/>
      <c r="H781" s="212"/>
      <c r="I781" s="219"/>
      <c r="J781" s="193"/>
      <c r="K781" s="5"/>
      <c r="L781" s="193" t="str">
        <f t="shared" si="54"/>
        <v/>
      </c>
      <c r="M781" s="5" t="e">
        <f t="shared" si="55"/>
        <v>#N/A</v>
      </c>
      <c r="N781" s="3" t="str">
        <f t="shared" si="53"/>
        <v/>
      </c>
    </row>
    <row r="782" spans="1:14" x14ac:dyDescent="0.2">
      <c r="A782" s="192"/>
      <c r="B782" s="233" t="e">
        <f>VLOOKUP(A782,Adr!A:B,2,FALSE)</f>
        <v>#N/A</v>
      </c>
      <c r="C782" s="217"/>
      <c r="D782" s="198"/>
      <c r="E782" s="199"/>
      <c r="F782" s="209"/>
      <c r="G782" s="212"/>
      <c r="H782" s="212"/>
      <c r="I782" s="200"/>
      <c r="J782" s="193"/>
      <c r="K782" s="5"/>
      <c r="L782" s="193" t="str">
        <f t="shared" si="54"/>
        <v/>
      </c>
      <c r="M782" s="5" t="e">
        <f t="shared" si="55"/>
        <v>#N/A</v>
      </c>
      <c r="N782" s="3" t="str">
        <f t="shared" si="53"/>
        <v/>
      </c>
    </row>
    <row r="783" spans="1:14" x14ac:dyDescent="0.2">
      <c r="A783" s="192"/>
      <c r="B783" s="233" t="e">
        <f>VLOOKUP(A783,Adr!A:B,2,FALSE)</f>
        <v>#N/A</v>
      </c>
      <c r="C783" s="217"/>
      <c r="D783" s="198"/>
      <c r="E783" s="199"/>
      <c r="F783" s="209"/>
      <c r="G783" s="212"/>
      <c r="H783" s="212"/>
      <c r="I783" s="200"/>
      <c r="J783" s="193"/>
      <c r="K783" s="5"/>
      <c r="L783" s="193" t="str">
        <f t="shared" si="54"/>
        <v/>
      </c>
      <c r="M783" s="5" t="e">
        <f t="shared" si="55"/>
        <v>#N/A</v>
      </c>
      <c r="N783" s="3" t="str">
        <f t="shared" si="53"/>
        <v/>
      </c>
    </row>
    <row r="784" spans="1:14" x14ac:dyDescent="0.2">
      <c r="A784" s="192"/>
      <c r="B784" s="233" t="e">
        <f>VLOOKUP(A784,Adr!A:B,2,FALSE)</f>
        <v>#N/A</v>
      </c>
      <c r="C784" s="195"/>
      <c r="D784" s="198"/>
      <c r="E784" s="199"/>
      <c r="F784" s="192"/>
      <c r="G784" s="195"/>
      <c r="H784" s="195"/>
      <c r="I784" s="219"/>
      <c r="J784" s="193"/>
      <c r="K784" s="5"/>
      <c r="L784" s="193" t="str">
        <f t="shared" si="54"/>
        <v/>
      </c>
      <c r="M784" s="5" t="e">
        <f t="shared" si="55"/>
        <v>#N/A</v>
      </c>
      <c r="N784" s="3" t="str">
        <f t="shared" si="53"/>
        <v/>
      </c>
    </row>
    <row r="785" spans="1:14" x14ac:dyDescent="0.2">
      <c r="A785" s="192"/>
      <c r="B785" s="233" t="e">
        <f>VLOOKUP(A785,Adr!A:B,2,FALSE)</f>
        <v>#N/A</v>
      </c>
      <c r="C785" s="212"/>
      <c r="D785" s="214"/>
      <c r="E785" s="199"/>
      <c r="F785" s="209"/>
      <c r="G785" s="212"/>
      <c r="H785" s="212"/>
      <c r="I785" s="219"/>
      <c r="J785" s="193"/>
      <c r="K785" s="5"/>
      <c r="L785" s="193" t="str">
        <f t="shared" si="54"/>
        <v/>
      </c>
      <c r="M785" s="5" t="e">
        <f t="shared" si="55"/>
        <v>#N/A</v>
      </c>
      <c r="N785" s="3" t="str">
        <f t="shared" si="53"/>
        <v/>
      </c>
    </row>
    <row r="786" spans="1:14" x14ac:dyDescent="0.2">
      <c r="A786" s="192"/>
      <c r="B786" s="233" t="e">
        <f>VLOOKUP(A786,Adr!A:B,2,FALSE)</f>
        <v>#N/A</v>
      </c>
      <c r="C786" s="212"/>
      <c r="D786" s="214"/>
      <c r="E786" s="199"/>
      <c r="F786" s="209"/>
      <c r="G786" s="212"/>
      <c r="H786" s="212"/>
      <c r="I786" s="219"/>
      <c r="J786" s="193"/>
      <c r="K786" s="5"/>
      <c r="L786" s="193" t="str">
        <f t="shared" si="54"/>
        <v/>
      </c>
      <c r="M786" s="5" t="e">
        <f t="shared" si="55"/>
        <v>#N/A</v>
      </c>
      <c r="N786" s="3" t="str">
        <f t="shared" si="53"/>
        <v/>
      </c>
    </row>
    <row r="787" spans="1:14" x14ac:dyDescent="0.2">
      <c r="A787" s="192"/>
      <c r="B787" s="233" t="e">
        <f>VLOOKUP(A787,Adr!A:B,2,FALSE)</f>
        <v>#N/A</v>
      </c>
      <c r="C787" s="217"/>
      <c r="D787" s="198"/>
      <c r="E787" s="199"/>
      <c r="F787" s="209"/>
      <c r="G787" s="212"/>
      <c r="H787" s="212"/>
      <c r="I787" s="200"/>
      <c r="J787" s="193"/>
      <c r="K787" s="5"/>
      <c r="L787" s="193" t="str">
        <f t="shared" si="54"/>
        <v/>
      </c>
      <c r="M787" s="5" t="e">
        <f t="shared" si="55"/>
        <v>#N/A</v>
      </c>
      <c r="N787" s="3" t="str">
        <f t="shared" si="53"/>
        <v/>
      </c>
    </row>
    <row r="788" spans="1:14" x14ac:dyDescent="0.2">
      <c r="A788" s="209"/>
      <c r="B788" s="233" t="e">
        <f>VLOOKUP(A788,Adr!A:B,2,FALSE)</f>
        <v>#N/A</v>
      </c>
      <c r="C788" s="212"/>
      <c r="D788" s="214"/>
      <c r="E788" s="269"/>
      <c r="F788" s="209"/>
      <c r="G788" s="212"/>
      <c r="H788" s="212"/>
      <c r="I788" s="219"/>
      <c r="J788" s="193"/>
      <c r="K788" s="5"/>
      <c r="L788" s="193" t="str">
        <f t="shared" si="54"/>
        <v/>
      </c>
      <c r="M788" s="5" t="e">
        <f t="shared" si="55"/>
        <v>#N/A</v>
      </c>
      <c r="N788" s="3" t="str">
        <f t="shared" si="53"/>
        <v/>
      </c>
    </row>
    <row r="789" spans="1:14" x14ac:dyDescent="0.2">
      <c r="A789" s="209"/>
      <c r="B789" s="233" t="e">
        <f>VLOOKUP(A789,Adr!A:B,2,FALSE)</f>
        <v>#N/A</v>
      </c>
      <c r="C789" s="212"/>
      <c r="D789" s="214"/>
      <c r="E789" s="269"/>
      <c r="F789" s="209"/>
      <c r="G789" s="212"/>
      <c r="H789" s="212"/>
      <c r="I789" s="219"/>
      <c r="J789" s="193"/>
      <c r="K789" s="5"/>
      <c r="L789" s="193" t="str">
        <f t="shared" si="54"/>
        <v/>
      </c>
      <c r="M789" s="5" t="e">
        <f t="shared" si="55"/>
        <v>#N/A</v>
      </c>
      <c r="N789" s="3" t="str">
        <f t="shared" si="53"/>
        <v/>
      </c>
    </row>
    <row r="790" spans="1:14" x14ac:dyDescent="0.2">
      <c r="A790" s="209"/>
      <c r="B790" s="233" t="e">
        <f>VLOOKUP(A790,Adr!A:B,2,FALSE)</f>
        <v>#N/A</v>
      </c>
      <c r="C790" s="212"/>
      <c r="D790" s="214"/>
      <c r="E790" s="269"/>
      <c r="F790" s="209"/>
      <c r="G790" s="212"/>
      <c r="H790" s="212"/>
      <c r="I790" s="219"/>
      <c r="J790" s="193"/>
      <c r="K790" s="5"/>
      <c r="L790" s="193" t="str">
        <f t="shared" si="54"/>
        <v/>
      </c>
      <c r="M790" s="5" t="e">
        <f t="shared" si="55"/>
        <v>#N/A</v>
      </c>
      <c r="N790" s="3" t="str">
        <f t="shared" ref="N790:N822" si="56">+I790&amp;H790</f>
        <v/>
      </c>
    </row>
    <row r="791" spans="1:14" x14ac:dyDescent="0.2">
      <c r="A791" s="209"/>
      <c r="B791" s="233" t="e">
        <f>VLOOKUP(A791,Adr!A:B,2,FALSE)</f>
        <v>#N/A</v>
      </c>
      <c r="C791" s="212"/>
      <c r="D791" s="214"/>
      <c r="E791" s="269"/>
      <c r="F791" s="209"/>
      <c r="G791" s="212"/>
      <c r="H791" s="212"/>
      <c r="I791" s="219"/>
      <c r="J791" s="193"/>
      <c r="K791" s="5"/>
      <c r="L791" s="193" t="str">
        <f t="shared" si="54"/>
        <v/>
      </c>
      <c r="M791" s="5" t="e">
        <f t="shared" si="55"/>
        <v>#N/A</v>
      </c>
      <c r="N791" s="3" t="str">
        <f t="shared" si="56"/>
        <v/>
      </c>
    </row>
    <row r="792" spans="1:14" x14ac:dyDescent="0.2">
      <c r="A792" s="209"/>
      <c r="B792" s="233" t="e">
        <f>VLOOKUP(A792,Adr!A:B,2,FALSE)</f>
        <v>#N/A</v>
      </c>
      <c r="C792" s="212"/>
      <c r="D792" s="214"/>
      <c r="E792" s="269"/>
      <c r="F792" s="209"/>
      <c r="G792" s="212"/>
      <c r="H792" s="212"/>
      <c r="I792" s="219"/>
      <c r="J792" s="193"/>
      <c r="K792" s="5"/>
      <c r="L792" s="193" t="str">
        <f t="shared" si="54"/>
        <v/>
      </c>
      <c r="M792" s="5" t="e">
        <f t="shared" si="55"/>
        <v>#N/A</v>
      </c>
      <c r="N792" s="3" t="str">
        <f t="shared" si="56"/>
        <v/>
      </c>
    </row>
    <row r="793" spans="1:14" x14ac:dyDescent="0.2">
      <c r="A793" s="209"/>
      <c r="B793" s="233" t="e">
        <f>VLOOKUP(A793,Adr!A:B,2,FALSE)</f>
        <v>#N/A</v>
      </c>
      <c r="C793" s="212"/>
      <c r="D793" s="214"/>
      <c r="E793" s="269"/>
      <c r="F793" s="209"/>
      <c r="G793" s="212"/>
      <c r="H793" s="212"/>
      <c r="I793" s="219"/>
      <c r="J793" s="193"/>
      <c r="K793" s="5"/>
      <c r="L793" s="193" t="str">
        <f t="shared" si="54"/>
        <v/>
      </c>
      <c r="M793" s="5" t="e">
        <f t="shared" si="55"/>
        <v>#N/A</v>
      </c>
      <c r="N793" s="3" t="str">
        <f t="shared" si="56"/>
        <v/>
      </c>
    </row>
    <row r="794" spans="1:14" x14ac:dyDescent="0.2">
      <c r="A794" s="209"/>
      <c r="B794" s="233" t="e">
        <f>VLOOKUP(A794,Adr!A:B,2,FALSE)</f>
        <v>#N/A</v>
      </c>
      <c r="C794" s="212"/>
      <c r="D794" s="214"/>
      <c r="E794" s="269"/>
      <c r="F794" s="209"/>
      <c r="G794" s="212"/>
      <c r="H794" s="212"/>
      <c r="I794" s="219"/>
      <c r="J794" s="193"/>
      <c r="K794" s="5"/>
      <c r="L794" s="193" t="str">
        <f t="shared" si="54"/>
        <v/>
      </c>
      <c r="M794" s="5" t="e">
        <f t="shared" si="55"/>
        <v>#N/A</v>
      </c>
      <c r="N794" s="3" t="str">
        <f t="shared" si="56"/>
        <v/>
      </c>
    </row>
    <row r="795" spans="1:14" x14ac:dyDescent="0.2">
      <c r="A795" s="209"/>
      <c r="B795" s="233" t="e">
        <f>VLOOKUP(A795,Adr!A:B,2,FALSE)</f>
        <v>#N/A</v>
      </c>
      <c r="C795" s="212"/>
      <c r="D795" s="214"/>
      <c r="E795" s="269"/>
      <c r="F795" s="209"/>
      <c r="G795" s="212"/>
      <c r="H795" s="212"/>
      <c r="I795" s="219"/>
      <c r="J795" s="193"/>
      <c r="K795" s="5"/>
      <c r="L795" s="193" t="str">
        <f t="shared" si="54"/>
        <v/>
      </c>
      <c r="M795" s="5" t="e">
        <f t="shared" si="55"/>
        <v>#N/A</v>
      </c>
      <c r="N795" s="3" t="str">
        <f t="shared" si="56"/>
        <v/>
      </c>
    </row>
    <row r="796" spans="1:14" x14ac:dyDescent="0.2">
      <c r="A796" s="209"/>
      <c r="B796" s="233" t="e">
        <f>VLOOKUP(A796,Adr!A:B,2,FALSE)</f>
        <v>#N/A</v>
      </c>
      <c r="C796" s="212"/>
      <c r="D796" s="214"/>
      <c r="E796" s="269"/>
      <c r="F796" s="209"/>
      <c r="G796" s="212"/>
      <c r="H796" s="212"/>
      <c r="I796" s="219"/>
      <c r="J796" s="193"/>
      <c r="K796" s="5"/>
      <c r="L796" s="193" t="str">
        <f t="shared" si="54"/>
        <v/>
      </c>
      <c r="M796" s="5" t="e">
        <f t="shared" si="55"/>
        <v>#N/A</v>
      </c>
      <c r="N796" s="3" t="str">
        <f t="shared" si="56"/>
        <v/>
      </c>
    </row>
    <row r="797" spans="1:14" x14ac:dyDescent="0.2">
      <c r="A797" s="209"/>
      <c r="B797" s="233" t="e">
        <f>VLOOKUP(A797,Adr!A:B,2,FALSE)</f>
        <v>#N/A</v>
      </c>
      <c r="C797" s="212"/>
      <c r="D797" s="214"/>
      <c r="E797" s="269"/>
      <c r="F797" s="209"/>
      <c r="G797" s="212"/>
      <c r="H797" s="212"/>
      <c r="I797" s="219"/>
      <c r="J797" s="193"/>
      <c r="K797" s="5"/>
      <c r="L797" s="193" t="str">
        <f t="shared" si="54"/>
        <v/>
      </c>
      <c r="M797" s="5" t="e">
        <f t="shared" si="55"/>
        <v>#N/A</v>
      </c>
      <c r="N797" s="3" t="str">
        <f t="shared" si="56"/>
        <v/>
      </c>
    </row>
    <row r="798" spans="1:14" x14ac:dyDescent="0.2">
      <c r="A798" s="209"/>
      <c r="B798" s="233" t="e">
        <f>VLOOKUP(A798,Adr!A:B,2,FALSE)</f>
        <v>#N/A</v>
      </c>
      <c r="C798" s="212"/>
      <c r="D798" s="214"/>
      <c r="E798" s="269"/>
      <c r="F798" s="209"/>
      <c r="G798" s="212"/>
      <c r="H798" s="212"/>
      <c r="I798" s="219"/>
      <c r="J798" s="193"/>
      <c r="K798" s="5"/>
      <c r="L798" s="193" t="str">
        <f t="shared" si="54"/>
        <v/>
      </c>
      <c r="M798" s="5" t="e">
        <f t="shared" si="55"/>
        <v>#N/A</v>
      </c>
      <c r="N798" s="3" t="str">
        <f t="shared" si="56"/>
        <v/>
      </c>
    </row>
    <row r="799" spans="1:14" x14ac:dyDescent="0.2">
      <c r="A799" s="209"/>
      <c r="B799" s="233" t="e">
        <f>VLOOKUP(A799,Adr!A:B,2,FALSE)</f>
        <v>#N/A</v>
      </c>
      <c r="C799" s="212"/>
      <c r="D799" s="214"/>
      <c r="E799" s="269"/>
      <c r="F799" s="209"/>
      <c r="G799" s="212"/>
      <c r="H799" s="212"/>
      <c r="I799" s="219"/>
      <c r="J799" s="193"/>
      <c r="K799" s="5"/>
      <c r="L799" s="193" t="str">
        <f t="shared" si="54"/>
        <v/>
      </c>
      <c r="M799" s="5" t="e">
        <f t="shared" si="55"/>
        <v>#N/A</v>
      </c>
      <c r="N799" s="3" t="str">
        <f t="shared" si="56"/>
        <v/>
      </c>
    </row>
    <row r="800" spans="1:14" x14ac:dyDescent="0.2">
      <c r="A800" s="209"/>
      <c r="B800" s="233" t="e">
        <f>VLOOKUP(A800,Adr!A:B,2,FALSE)</f>
        <v>#N/A</v>
      </c>
      <c r="C800" s="212"/>
      <c r="D800" s="214"/>
      <c r="E800" s="269"/>
      <c r="F800" s="209"/>
      <c r="G800" s="212"/>
      <c r="H800" s="212"/>
      <c r="I800" s="219"/>
      <c r="J800" s="193"/>
      <c r="K800" s="5"/>
      <c r="L800" s="193" t="str">
        <f t="shared" si="54"/>
        <v/>
      </c>
      <c r="M800" s="5" t="e">
        <f t="shared" si="55"/>
        <v>#N/A</v>
      </c>
      <c r="N800" s="3" t="str">
        <f t="shared" si="56"/>
        <v/>
      </c>
    </row>
    <row r="801" spans="1:14" x14ac:dyDescent="0.2">
      <c r="A801" s="209"/>
      <c r="B801" s="233" t="e">
        <f>VLOOKUP(A801,Adr!A:B,2,FALSE)</f>
        <v>#N/A</v>
      </c>
      <c r="C801" s="212"/>
      <c r="D801" s="214"/>
      <c r="E801" s="269"/>
      <c r="F801" s="209"/>
      <c r="G801" s="212"/>
      <c r="H801" s="212"/>
      <c r="I801" s="219"/>
      <c r="J801" s="193"/>
      <c r="K801" s="5"/>
      <c r="L801" s="193" t="str">
        <f t="shared" si="54"/>
        <v/>
      </c>
      <c r="M801" s="5" t="e">
        <f t="shared" si="55"/>
        <v>#N/A</v>
      </c>
      <c r="N801" s="3" t="str">
        <f t="shared" si="56"/>
        <v/>
      </c>
    </row>
    <row r="802" spans="1:14" x14ac:dyDescent="0.2">
      <c r="A802" s="209"/>
      <c r="B802" s="233" t="e">
        <f>VLOOKUP(A802,Adr!A:B,2,FALSE)</f>
        <v>#N/A</v>
      </c>
      <c r="C802" s="212"/>
      <c r="D802" s="214"/>
      <c r="E802" s="269"/>
      <c r="F802" s="209"/>
      <c r="G802" s="212"/>
      <c r="H802" s="212"/>
      <c r="I802" s="219"/>
      <c r="J802" s="193"/>
      <c r="K802" s="5"/>
      <c r="L802" s="193" t="str">
        <f t="shared" si="54"/>
        <v/>
      </c>
      <c r="M802" s="5" t="e">
        <f t="shared" si="55"/>
        <v>#N/A</v>
      </c>
      <c r="N802" s="3" t="str">
        <f t="shared" si="56"/>
        <v/>
      </c>
    </row>
    <row r="803" spans="1:14" x14ac:dyDescent="0.2">
      <c r="A803" s="209"/>
      <c r="B803" s="233" t="e">
        <f>VLOOKUP(A803,Adr!A:B,2,FALSE)</f>
        <v>#N/A</v>
      </c>
      <c r="C803" s="212"/>
      <c r="D803" s="214"/>
      <c r="E803" s="269"/>
      <c r="F803" s="209"/>
      <c r="G803" s="212"/>
      <c r="H803" s="212"/>
      <c r="I803" s="219"/>
      <c r="J803" s="193"/>
      <c r="K803" s="5"/>
      <c r="L803" s="193" t="str">
        <f t="shared" si="54"/>
        <v/>
      </c>
      <c r="M803" s="5" t="e">
        <f t="shared" si="55"/>
        <v>#N/A</v>
      </c>
      <c r="N803" s="3" t="str">
        <f t="shared" si="56"/>
        <v/>
      </c>
    </row>
    <row r="804" spans="1:14" x14ac:dyDescent="0.2">
      <c r="A804" s="209"/>
      <c r="B804" s="233" t="e">
        <f>VLOOKUP(A804,Adr!A:B,2,FALSE)</f>
        <v>#N/A</v>
      </c>
      <c r="C804" s="212"/>
      <c r="D804" s="214"/>
      <c r="E804" s="269"/>
      <c r="F804" s="209"/>
      <c r="G804" s="212"/>
      <c r="H804" s="212"/>
      <c r="I804" s="219"/>
      <c r="J804" s="193"/>
      <c r="K804" s="5"/>
      <c r="L804" s="193" t="str">
        <f t="shared" si="54"/>
        <v/>
      </c>
      <c r="M804" s="5" t="e">
        <f t="shared" si="55"/>
        <v>#N/A</v>
      </c>
      <c r="N804" s="3" t="str">
        <f t="shared" si="56"/>
        <v/>
      </c>
    </row>
    <row r="805" spans="1:14" x14ac:dyDescent="0.2">
      <c r="A805" s="209"/>
      <c r="B805" s="233" t="e">
        <f>VLOOKUP(A805,Adr!A:B,2,FALSE)</f>
        <v>#N/A</v>
      </c>
      <c r="C805" s="212"/>
      <c r="D805" s="214"/>
      <c r="E805" s="269"/>
      <c r="F805" s="209"/>
      <c r="G805" s="212"/>
      <c r="H805" s="212"/>
      <c r="I805" s="219"/>
      <c r="J805" s="193"/>
      <c r="K805" s="5"/>
      <c r="L805" s="193" t="str">
        <f t="shared" si="54"/>
        <v/>
      </c>
      <c r="M805" s="5" t="e">
        <f t="shared" si="55"/>
        <v>#N/A</v>
      </c>
      <c r="N805" s="3" t="str">
        <f t="shared" si="56"/>
        <v/>
      </c>
    </row>
    <row r="806" spans="1:14" x14ac:dyDescent="0.2">
      <c r="A806" s="209"/>
      <c r="B806" s="233" t="e">
        <f>VLOOKUP(A806,Adr!A:B,2,FALSE)</f>
        <v>#N/A</v>
      </c>
      <c r="C806" s="212"/>
      <c r="D806" s="214"/>
      <c r="E806" s="269"/>
      <c r="F806" s="209"/>
      <c r="G806" s="212"/>
      <c r="H806" s="212"/>
      <c r="I806" s="219"/>
      <c r="J806" s="193"/>
      <c r="K806" s="5"/>
      <c r="L806" s="193" t="str">
        <f t="shared" si="54"/>
        <v/>
      </c>
      <c r="M806" s="5" t="e">
        <f t="shared" si="55"/>
        <v>#N/A</v>
      </c>
      <c r="N806" s="3" t="str">
        <f t="shared" si="56"/>
        <v/>
      </c>
    </row>
    <row r="807" spans="1:14" x14ac:dyDescent="0.2">
      <c r="A807" s="209"/>
      <c r="B807" s="233" t="e">
        <f>VLOOKUP(A807,Adr!A:B,2,FALSE)</f>
        <v>#N/A</v>
      </c>
      <c r="C807" s="212"/>
      <c r="D807" s="214"/>
      <c r="E807" s="269"/>
      <c r="F807" s="209"/>
      <c r="G807" s="212"/>
      <c r="H807" s="212"/>
      <c r="I807" s="219"/>
      <c r="J807" s="193"/>
      <c r="K807" s="5"/>
      <c r="L807" s="193" t="str">
        <f t="shared" si="54"/>
        <v/>
      </c>
      <c r="M807" s="5" t="e">
        <f t="shared" si="55"/>
        <v>#N/A</v>
      </c>
      <c r="N807" s="3" t="str">
        <f t="shared" si="56"/>
        <v/>
      </c>
    </row>
    <row r="808" spans="1:14" x14ac:dyDescent="0.2">
      <c r="A808" s="209"/>
      <c r="B808" s="233" t="e">
        <f>VLOOKUP(A808,Adr!A:B,2,FALSE)</f>
        <v>#N/A</v>
      </c>
      <c r="C808" s="212"/>
      <c r="D808" s="214"/>
      <c r="E808" s="269"/>
      <c r="F808" s="209"/>
      <c r="G808" s="212"/>
      <c r="H808" s="212"/>
      <c r="I808" s="219"/>
      <c r="J808" s="193"/>
      <c r="K808" s="5"/>
      <c r="L808" s="193" t="str">
        <f t="shared" si="54"/>
        <v/>
      </c>
      <c r="M808" s="5" t="e">
        <f t="shared" si="55"/>
        <v>#N/A</v>
      </c>
      <c r="N808" s="3" t="str">
        <f t="shared" si="56"/>
        <v/>
      </c>
    </row>
    <row r="809" spans="1:14" x14ac:dyDescent="0.2">
      <c r="A809" s="209"/>
      <c r="B809" s="233" t="e">
        <f>VLOOKUP(A809,Adr!A:B,2,FALSE)</f>
        <v>#N/A</v>
      </c>
      <c r="C809" s="212"/>
      <c r="D809" s="214"/>
      <c r="E809" s="269"/>
      <c r="F809" s="209"/>
      <c r="G809" s="212"/>
      <c r="H809" s="212"/>
      <c r="I809" s="219"/>
      <c r="J809" s="193"/>
      <c r="K809" s="5"/>
      <c r="L809" s="193" t="str">
        <f t="shared" si="54"/>
        <v/>
      </c>
      <c r="M809" s="5" t="e">
        <f t="shared" si="55"/>
        <v>#N/A</v>
      </c>
      <c r="N809" s="3" t="str">
        <f t="shared" si="56"/>
        <v/>
      </c>
    </row>
    <row r="810" spans="1:14" x14ac:dyDescent="0.2">
      <c r="A810" s="209"/>
      <c r="B810" s="233" t="e">
        <f>VLOOKUP(A810,Adr!A:B,2,FALSE)</f>
        <v>#N/A</v>
      </c>
      <c r="C810" s="212"/>
      <c r="D810" s="214"/>
      <c r="E810" s="269"/>
      <c r="F810" s="209"/>
      <c r="G810" s="212"/>
      <c r="H810" s="212"/>
      <c r="I810" s="219"/>
      <c r="J810" s="193"/>
      <c r="K810" s="5"/>
      <c r="L810" s="193" t="str">
        <f t="shared" si="54"/>
        <v/>
      </c>
      <c r="M810" s="5" t="e">
        <f t="shared" si="55"/>
        <v>#N/A</v>
      </c>
      <c r="N810" s="3" t="str">
        <f t="shared" si="56"/>
        <v/>
      </c>
    </row>
    <row r="811" spans="1:14" x14ac:dyDescent="0.2">
      <c r="A811" s="209"/>
      <c r="B811" s="233" t="e">
        <f>VLOOKUP(A811,Adr!A:B,2,FALSE)</f>
        <v>#N/A</v>
      </c>
      <c r="C811" s="212"/>
      <c r="D811" s="214"/>
      <c r="E811" s="269"/>
      <c r="F811" s="209"/>
      <c r="G811" s="212"/>
      <c r="H811" s="212"/>
      <c r="I811" s="219"/>
      <c r="J811" s="193"/>
      <c r="K811" s="5"/>
      <c r="L811" s="193" t="str">
        <f t="shared" si="54"/>
        <v/>
      </c>
      <c r="M811" s="5" t="e">
        <f t="shared" si="55"/>
        <v>#N/A</v>
      </c>
      <c r="N811" s="3" t="str">
        <f t="shared" si="56"/>
        <v/>
      </c>
    </row>
    <row r="812" spans="1:14" x14ac:dyDescent="0.2">
      <c r="A812" s="192"/>
      <c r="B812" s="233" t="e">
        <f>VLOOKUP(A812,Adr!A:B,2,FALSE)</f>
        <v>#N/A</v>
      </c>
      <c r="C812" s="223"/>
      <c r="D812" s="213"/>
      <c r="E812" s="199"/>
      <c r="F812" s="192"/>
      <c r="G812" s="195"/>
      <c r="H812" s="195"/>
      <c r="I812" s="200"/>
      <c r="J812" s="193"/>
      <c r="K812" s="5"/>
      <c r="L812" s="193" t="str">
        <f t="shared" si="54"/>
        <v/>
      </c>
      <c r="M812" s="5" t="e">
        <f t="shared" si="55"/>
        <v>#N/A</v>
      </c>
      <c r="N812" s="3" t="str">
        <f t="shared" si="56"/>
        <v/>
      </c>
    </row>
    <row r="813" spans="1:14" x14ac:dyDescent="0.2">
      <c r="A813" s="192"/>
      <c r="B813" s="233" t="e">
        <f>VLOOKUP(A813,Adr!A:B,2,FALSE)</f>
        <v>#N/A</v>
      </c>
      <c r="C813" s="223"/>
      <c r="D813" s="213"/>
      <c r="E813" s="199"/>
      <c r="F813" s="192"/>
      <c r="G813" s="195"/>
      <c r="H813" s="195"/>
      <c r="I813" s="200"/>
      <c r="J813" s="193"/>
      <c r="K813" s="5"/>
      <c r="L813" s="193" t="str">
        <f t="shared" si="54"/>
        <v/>
      </c>
      <c r="M813" s="5" t="e">
        <f t="shared" si="55"/>
        <v>#N/A</v>
      </c>
      <c r="N813" s="3" t="str">
        <f t="shared" si="56"/>
        <v/>
      </c>
    </row>
    <row r="814" spans="1:14" x14ac:dyDescent="0.2">
      <c r="A814" s="192"/>
      <c r="B814" s="233" t="e">
        <f>VLOOKUP(A814,Adr!A:B,2,FALSE)</f>
        <v>#N/A</v>
      </c>
      <c r="C814" s="223"/>
      <c r="D814" s="213"/>
      <c r="E814" s="199"/>
      <c r="F814" s="192"/>
      <c r="G814" s="195"/>
      <c r="H814" s="195"/>
      <c r="I814" s="200"/>
      <c r="J814" s="193"/>
      <c r="K814" s="5"/>
      <c r="L814" s="193" t="str">
        <f t="shared" si="54"/>
        <v/>
      </c>
      <c r="M814" s="5" t="e">
        <f t="shared" si="55"/>
        <v>#N/A</v>
      </c>
      <c r="N814" s="3" t="str">
        <f t="shared" si="56"/>
        <v/>
      </c>
    </row>
    <row r="815" spans="1:14" x14ac:dyDescent="0.2">
      <c r="A815" s="192"/>
      <c r="B815" s="233" t="e">
        <f>VLOOKUP(A815,Adr!A:B,2,FALSE)</f>
        <v>#N/A</v>
      </c>
      <c r="C815" s="223"/>
      <c r="D815" s="213"/>
      <c r="E815" s="199"/>
      <c r="F815" s="192"/>
      <c r="G815" s="195"/>
      <c r="H815" s="195"/>
      <c r="I815" s="200"/>
      <c r="J815" s="193"/>
      <c r="K815" s="5"/>
      <c r="L815" s="193" t="str">
        <f t="shared" si="54"/>
        <v/>
      </c>
      <c r="M815" s="5" t="e">
        <f t="shared" si="55"/>
        <v>#N/A</v>
      </c>
      <c r="N815" s="3" t="str">
        <f t="shared" si="56"/>
        <v/>
      </c>
    </row>
    <row r="816" spans="1:14" x14ac:dyDescent="0.2">
      <c r="A816" s="209"/>
      <c r="B816" s="233" t="e">
        <f>VLOOKUP(A816,Adr!A:B,2,FALSE)</f>
        <v>#N/A</v>
      </c>
      <c r="C816" s="212"/>
      <c r="D816" s="214"/>
      <c r="E816" s="199"/>
      <c r="F816" s="209"/>
      <c r="G816" s="212"/>
      <c r="H816" s="212"/>
      <c r="I816" s="219"/>
      <c r="J816" s="193"/>
      <c r="K816" s="5"/>
      <c r="L816" s="193" t="str">
        <f t="shared" si="54"/>
        <v/>
      </c>
      <c r="M816" s="5" t="e">
        <f t="shared" si="55"/>
        <v>#N/A</v>
      </c>
      <c r="N816" s="3" t="str">
        <f t="shared" si="56"/>
        <v/>
      </c>
    </row>
    <row r="817" spans="1:14" x14ac:dyDescent="0.2">
      <c r="A817" s="192"/>
      <c r="B817" s="233" t="e">
        <f>VLOOKUP(A817,Adr!A:B,2,FALSE)</f>
        <v>#N/A</v>
      </c>
      <c r="C817" s="217"/>
      <c r="D817" s="198"/>
      <c r="E817" s="199"/>
      <c r="F817" s="209"/>
      <c r="G817" s="212"/>
      <c r="H817" s="212"/>
      <c r="I817" s="200"/>
      <c r="J817" s="193"/>
      <c r="K817" s="5"/>
      <c r="L817" s="193" t="str">
        <f t="shared" si="54"/>
        <v/>
      </c>
      <c r="M817" s="5" t="e">
        <f t="shared" si="55"/>
        <v>#N/A</v>
      </c>
      <c r="N817" s="3" t="str">
        <f t="shared" si="56"/>
        <v/>
      </c>
    </row>
    <row r="818" spans="1:14" x14ac:dyDescent="0.2">
      <c r="A818" s="192"/>
      <c r="B818" s="233" t="e">
        <f>VLOOKUP(A818,Adr!A:B,2,FALSE)</f>
        <v>#N/A</v>
      </c>
      <c r="C818" s="217"/>
      <c r="D818" s="198"/>
      <c r="E818" s="199"/>
      <c r="F818" s="209"/>
      <c r="G818" s="212"/>
      <c r="H818" s="212"/>
      <c r="I818" s="200"/>
      <c r="J818" s="193"/>
      <c r="K818" s="5"/>
      <c r="L818" s="193" t="str">
        <f t="shared" si="54"/>
        <v/>
      </c>
      <c r="M818" s="5" t="e">
        <f t="shared" si="55"/>
        <v>#N/A</v>
      </c>
      <c r="N818" s="3" t="str">
        <f t="shared" si="56"/>
        <v/>
      </c>
    </row>
    <row r="819" spans="1:14" x14ac:dyDescent="0.2">
      <c r="A819" s="192"/>
      <c r="B819" s="233" t="e">
        <f>VLOOKUP(A819,Adr!A:B,2,FALSE)</f>
        <v>#N/A</v>
      </c>
      <c r="C819" s="212"/>
      <c r="D819" s="214"/>
      <c r="E819" s="199"/>
      <c r="F819" s="209"/>
      <c r="G819" s="212"/>
      <c r="H819" s="212"/>
      <c r="I819" s="219"/>
      <c r="J819" s="193"/>
      <c r="K819" s="5"/>
      <c r="L819" s="193" t="str">
        <f t="shared" si="54"/>
        <v/>
      </c>
      <c r="M819" s="5" t="e">
        <f t="shared" si="55"/>
        <v>#N/A</v>
      </c>
      <c r="N819" s="3" t="str">
        <f t="shared" si="56"/>
        <v/>
      </c>
    </row>
    <row r="820" spans="1:14" x14ac:dyDescent="0.2">
      <c r="A820" s="192"/>
      <c r="B820" s="233" t="e">
        <f>VLOOKUP(A820,Adr!A:B,2,FALSE)</f>
        <v>#N/A</v>
      </c>
      <c r="C820" s="212"/>
      <c r="D820" s="214"/>
      <c r="E820" s="199"/>
      <c r="F820" s="209"/>
      <c r="G820" s="212"/>
      <c r="H820" s="212"/>
      <c r="I820" s="219"/>
      <c r="J820" s="193"/>
      <c r="K820" s="5"/>
      <c r="L820" s="193" t="str">
        <f t="shared" si="54"/>
        <v/>
      </c>
      <c r="M820" s="5" t="e">
        <f t="shared" si="55"/>
        <v>#N/A</v>
      </c>
      <c r="N820" s="3" t="str">
        <f t="shared" si="56"/>
        <v/>
      </c>
    </row>
    <row r="821" spans="1:14" x14ac:dyDescent="0.2">
      <c r="A821" s="192"/>
      <c r="B821" s="233" t="e">
        <f>VLOOKUP(A821,Adr!A:B,2,FALSE)</f>
        <v>#N/A</v>
      </c>
      <c r="C821" s="212"/>
      <c r="D821" s="214"/>
      <c r="E821" s="199"/>
      <c r="F821" s="209"/>
      <c r="G821" s="212"/>
      <c r="H821" s="212"/>
      <c r="I821" s="219"/>
      <c r="J821" s="193"/>
      <c r="K821" s="5"/>
      <c r="L821" s="193" t="str">
        <f t="shared" si="54"/>
        <v/>
      </c>
      <c r="M821" s="5" t="e">
        <f t="shared" si="55"/>
        <v>#N/A</v>
      </c>
      <c r="N821" s="3" t="str">
        <f t="shared" si="56"/>
        <v/>
      </c>
    </row>
    <row r="822" spans="1:14" x14ac:dyDescent="0.2">
      <c r="A822" s="209"/>
      <c r="B822" s="233" t="e">
        <f>VLOOKUP(A822,Adr!A:B,2,FALSE)</f>
        <v>#N/A</v>
      </c>
      <c r="C822" s="212"/>
      <c r="D822" s="214"/>
      <c r="E822" s="269"/>
      <c r="F822" s="209"/>
      <c r="G822" s="212"/>
      <c r="H822" s="212"/>
      <c r="I822" s="219"/>
      <c r="J822" s="193"/>
      <c r="K822" s="5"/>
      <c r="L822" s="193" t="str">
        <f t="shared" si="54"/>
        <v/>
      </c>
      <c r="M822" s="5" t="e">
        <f t="shared" si="55"/>
        <v>#N/A</v>
      </c>
      <c r="N822" s="3" t="str">
        <f t="shared" si="56"/>
        <v/>
      </c>
    </row>
    <row r="823" spans="1:14" x14ac:dyDescent="0.2">
      <c r="C823" s="223"/>
      <c r="G823" s="212"/>
      <c r="H823" s="212"/>
    </row>
    <row r="824" spans="1:14" x14ac:dyDescent="0.2">
      <c r="C824" s="223"/>
      <c r="G824" s="212"/>
      <c r="H824" s="212"/>
    </row>
    <row r="825" spans="1:14" x14ac:dyDescent="0.2">
      <c r="G825" s="212"/>
      <c r="H825" s="212"/>
    </row>
    <row r="826" spans="1:14" x14ac:dyDescent="0.2">
      <c r="G826" s="212"/>
      <c r="H826" s="212"/>
    </row>
    <row r="827" spans="1:14" x14ac:dyDescent="0.2">
      <c r="G827" s="212"/>
      <c r="H827" s="212"/>
    </row>
    <row r="828" spans="1:14" x14ac:dyDescent="0.2">
      <c r="G828" s="212"/>
      <c r="H828"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441</v>
      </c>
      <c r="I2" t="s">
        <v>7</v>
      </c>
      <c r="J2" t="s">
        <v>195</v>
      </c>
    </row>
    <row r="3" spans="1:14" x14ac:dyDescent="0.25">
      <c r="A3" t="s">
        <v>17</v>
      </c>
      <c r="C3" t="s">
        <v>201</v>
      </c>
      <c r="D3" t="s">
        <v>227</v>
      </c>
      <c r="E3">
        <v>1</v>
      </c>
      <c r="F3" t="s">
        <v>6</v>
      </c>
      <c r="G3" t="s">
        <v>441</v>
      </c>
      <c r="I3" t="s">
        <v>6</v>
      </c>
      <c r="J3" t="s">
        <v>196</v>
      </c>
    </row>
    <row r="4" spans="1:14" x14ac:dyDescent="0.25">
      <c r="A4" t="s">
        <v>8</v>
      </c>
      <c r="C4" t="s">
        <v>202</v>
      </c>
      <c r="D4" t="s">
        <v>228</v>
      </c>
      <c r="E4">
        <v>1</v>
      </c>
      <c r="F4" t="s">
        <v>6</v>
      </c>
      <c r="G4" t="s">
        <v>441</v>
      </c>
      <c r="I4" t="s">
        <v>10</v>
      </c>
      <c r="J4" t="s">
        <v>197</v>
      </c>
    </row>
    <row r="5" spans="1:14" x14ac:dyDescent="0.25">
      <c r="A5" t="s">
        <v>16</v>
      </c>
      <c r="C5" t="s">
        <v>203</v>
      </c>
      <c r="D5" t="s">
        <v>229</v>
      </c>
      <c r="E5">
        <v>1</v>
      </c>
      <c r="F5" t="s">
        <v>6</v>
      </c>
      <c r="G5" t="s">
        <v>441</v>
      </c>
      <c r="I5" t="s">
        <v>9</v>
      </c>
      <c r="J5" t="s">
        <v>198</v>
      </c>
    </row>
    <row r="6" spans="1:14" x14ac:dyDescent="0.25">
      <c r="A6" t="s">
        <v>152</v>
      </c>
      <c r="C6" t="s">
        <v>204</v>
      </c>
      <c r="D6" t="s">
        <v>233</v>
      </c>
      <c r="E6">
        <v>1</v>
      </c>
      <c r="F6" t="s">
        <v>6</v>
      </c>
      <c r="G6" t="s">
        <v>441</v>
      </c>
      <c r="I6" t="s">
        <v>12</v>
      </c>
      <c r="J6" t="s">
        <v>199</v>
      </c>
    </row>
    <row r="7" spans="1:14" x14ac:dyDescent="0.25">
      <c r="A7" t="s">
        <v>153</v>
      </c>
      <c r="C7" t="s">
        <v>205</v>
      </c>
      <c r="D7" t="s">
        <v>230</v>
      </c>
      <c r="E7">
        <v>2</v>
      </c>
      <c r="F7" t="s">
        <v>10</v>
      </c>
      <c r="G7" t="s">
        <v>442</v>
      </c>
    </row>
    <row r="8" spans="1:14" x14ac:dyDescent="0.25">
      <c r="A8" t="s">
        <v>37</v>
      </c>
      <c r="C8" t="s">
        <v>206</v>
      </c>
      <c r="D8" t="s">
        <v>231</v>
      </c>
      <c r="E8">
        <v>3</v>
      </c>
      <c r="F8" t="s">
        <v>10</v>
      </c>
      <c r="G8" t="s">
        <v>443</v>
      </c>
    </row>
    <row r="9" spans="1:14" x14ac:dyDescent="0.25">
      <c r="A9" t="s">
        <v>154</v>
      </c>
      <c r="C9" t="s">
        <v>207</v>
      </c>
      <c r="D9" t="s">
        <v>232</v>
      </c>
      <c r="E9">
        <v>3</v>
      </c>
      <c r="F9" t="s">
        <v>10</v>
      </c>
      <c r="G9" t="s">
        <v>444</v>
      </c>
    </row>
    <row r="10" spans="1:14" x14ac:dyDescent="0.25">
      <c r="A10" t="s">
        <v>103</v>
      </c>
      <c r="C10" t="s">
        <v>208</v>
      </c>
      <c r="D10" t="s">
        <v>235</v>
      </c>
      <c r="E10">
        <v>4</v>
      </c>
      <c r="F10" t="s">
        <v>10</v>
      </c>
      <c r="G10" t="s">
        <v>445</v>
      </c>
    </row>
    <row r="11" spans="1:14" x14ac:dyDescent="0.25">
      <c r="A11" t="s">
        <v>106</v>
      </c>
      <c r="C11" t="s">
        <v>209</v>
      </c>
      <c r="D11" t="s">
        <v>236</v>
      </c>
      <c r="E11">
        <v>4</v>
      </c>
      <c r="F11" t="s">
        <v>7</v>
      </c>
      <c r="G11" t="s">
        <v>445</v>
      </c>
    </row>
    <row r="12" spans="1:14" x14ac:dyDescent="0.25">
      <c r="A12" t="s">
        <v>64</v>
      </c>
      <c r="C12" t="s">
        <v>210</v>
      </c>
      <c r="D12" t="s">
        <v>237</v>
      </c>
      <c r="E12">
        <v>4</v>
      </c>
      <c r="F12" t="s">
        <v>7</v>
      </c>
      <c r="G12" t="s">
        <v>445</v>
      </c>
    </row>
    <row r="13" spans="1:14" x14ac:dyDescent="0.25">
      <c r="A13" t="s">
        <v>155</v>
      </c>
      <c r="C13" t="s">
        <v>211</v>
      </c>
      <c r="D13" t="s">
        <v>238</v>
      </c>
      <c r="E13">
        <v>4</v>
      </c>
      <c r="F13" t="s">
        <v>12</v>
      </c>
      <c r="G13" t="s">
        <v>445</v>
      </c>
    </row>
    <row r="14" spans="1:14" x14ac:dyDescent="0.25">
      <c r="A14" t="s">
        <v>156</v>
      </c>
      <c r="C14" t="s">
        <v>212</v>
      </c>
      <c r="D14" t="s">
        <v>239</v>
      </c>
      <c r="E14">
        <v>4</v>
      </c>
      <c r="F14" t="s">
        <v>10</v>
      </c>
      <c r="G14" t="s">
        <v>445</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6384" width="9.109375" style="163"/>
  </cols>
  <sheetData>
    <row r="1" spans="1:16" ht="37.5" customHeight="1" x14ac:dyDescent="0.25">
      <c r="A1" s="396" t="str">
        <f>Spolu!C3&amp;", "&amp;Spolu!C6</f>
        <v>Slovenská softballová asociácia, Junácka 6, Bratislava, 831 04</v>
      </c>
      <c r="B1" s="396"/>
      <c r="C1" s="396"/>
      <c r="N1" s="163" t="str">
        <f>O1&amp;" - "&amp;P1</f>
        <v>a - príspevok uznaným športom</v>
      </c>
      <c r="O1" s="163" t="s">
        <v>200</v>
      </c>
      <c r="P1" s="163" t="s">
        <v>856</v>
      </c>
    </row>
    <row r="2" spans="1:16" x14ac:dyDescent="0.25">
      <c r="N2" s="163" t="str">
        <f t="shared" ref="N2:N18" si="0">O2&amp;" - "&amp;P2</f>
        <v>b - príspevok Slovenskému olympijskému a športovému výboru</v>
      </c>
      <c r="O2" s="163" t="s">
        <v>201</v>
      </c>
      <c r="P2" s="163" t="s">
        <v>880</v>
      </c>
    </row>
    <row r="3" spans="1:16" x14ac:dyDescent="0.25">
      <c r="E3" s="397" t="s">
        <v>766</v>
      </c>
      <c r="F3" s="398"/>
      <c r="N3" s="163" t="str">
        <f t="shared" si="0"/>
        <v>c - príspevok Slovenskému paralympijskému výboru</v>
      </c>
      <c r="O3" s="163" t="s">
        <v>202</v>
      </c>
      <c r="P3" s="163" t="s">
        <v>858</v>
      </c>
    </row>
    <row r="4" spans="1:16" ht="45.75" customHeight="1" x14ac:dyDescent="0.25">
      <c r="E4" s="398"/>
      <c r="F4" s="398"/>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759</v>
      </c>
      <c r="F9" s="175"/>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9" t="s">
        <v>767</v>
      </c>
      <c r="B12" s="399"/>
      <c r="C12" s="399"/>
      <c r="D12" s="164"/>
      <c r="E12" s="164"/>
      <c r="F12" s="167"/>
      <c r="G12" s="164"/>
      <c r="N12" s="163" t="str">
        <f t="shared" si="0"/>
        <v>l - podpora zdravotne postihnutých športovcov</v>
      </c>
      <c r="O12" s="163" t="s">
        <v>211</v>
      </c>
      <c r="P12" s="163" t="s">
        <v>971</v>
      </c>
    </row>
    <row r="13" spans="1:16" ht="45" customHeight="1" x14ac:dyDescent="0.25">
      <c r="F13" s="167"/>
      <c r="N13" s="163" t="str">
        <f t="shared" si="0"/>
        <v>m - plnenie úloh verejného záujmu v športe národnými športovými organizáciami</v>
      </c>
      <c r="O13" s="163" t="s">
        <v>212</v>
      </c>
      <c r="P13" s="163" t="s">
        <v>972</v>
      </c>
    </row>
    <row r="14" spans="1:16" ht="45" customHeight="1" x14ac:dyDescent="0.25">
      <c r="A14" s="400"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400"/>
      <c r="C14" s="400"/>
      <c r="F14" s="167"/>
      <c r="N14" s="163" t="str">
        <f t="shared" si="0"/>
        <v>n - organizovanie významnej súťaže podľa § 55 ods. 1 písm. b)</v>
      </c>
      <c r="O14" s="163" t="s">
        <v>213</v>
      </c>
      <c r="P14" s="163" t="s">
        <v>902</v>
      </c>
    </row>
    <row r="15" spans="1:16" ht="32.1" customHeight="1" thickBot="1" x14ac:dyDescent="0.3">
      <c r="A15" s="165" t="s">
        <v>752</v>
      </c>
      <c r="B15" s="401" t="s">
        <v>1025</v>
      </c>
      <c r="C15" s="402"/>
      <c r="N15" s="163" t="str">
        <f t="shared" si="0"/>
        <v>o - účasť na významnej súťaži podľa § 3 písm. h) druhého až štvrtého bodu Zákona o športe vrátane prípravy na túto súťaž</v>
      </c>
      <c r="O15" s="163" t="s">
        <v>214</v>
      </c>
      <c r="P15" s="163" t="s">
        <v>973</v>
      </c>
    </row>
    <row r="16" spans="1:16" x14ac:dyDescent="0.25">
      <c r="A16" s="165" t="s">
        <v>754</v>
      </c>
      <c r="B16" s="168">
        <f>F8</f>
        <v>0</v>
      </c>
      <c r="E16" s="171" t="s">
        <v>765</v>
      </c>
      <c r="F16" s="172"/>
      <c r="N16" s="163" t="str">
        <f t="shared" si="0"/>
        <v>p - účasť na významnej súťaži podľa § 3 písm. h) prvého bodu Zákona o športe</v>
      </c>
      <c r="O16" s="163" t="s">
        <v>215</v>
      </c>
      <c r="P16" s="163" t="s">
        <v>974</v>
      </c>
    </row>
    <row r="17" spans="1:16" x14ac:dyDescent="0.25">
      <c r="A17" s="165" t="s">
        <v>755</v>
      </c>
      <c r="B17" s="303" t="s">
        <v>762</v>
      </c>
      <c r="C17" s="221">
        <v>31</v>
      </c>
      <c r="E17" s="173" t="s">
        <v>1260</v>
      </c>
      <c r="F17" s="174" t="s">
        <v>1261</v>
      </c>
      <c r="N17" s="163" t="str">
        <f t="shared" si="0"/>
        <v xml:space="preserve">q - </v>
      </c>
      <c r="O17" s="163" t="s">
        <v>216</v>
      </c>
    </row>
    <row r="18" spans="1:16" x14ac:dyDescent="0.25">
      <c r="B18" s="220" t="s">
        <v>878</v>
      </c>
      <c r="C18" s="168" t="str">
        <f>Spolu!C4</f>
        <v>17316723</v>
      </c>
      <c r="E18" s="173" t="s">
        <v>903</v>
      </c>
      <c r="F18" s="174" t="s">
        <v>904</v>
      </c>
      <c r="N18" s="163" t="str">
        <f t="shared" si="0"/>
        <v xml:space="preserve">r - </v>
      </c>
      <c r="O18" s="163" t="s">
        <v>217</v>
      </c>
    </row>
    <row r="19" spans="1:16" x14ac:dyDescent="0.25">
      <c r="E19" s="173" t="s">
        <v>764</v>
      </c>
      <c r="F19" s="174" t="s">
        <v>862</v>
      </c>
    </row>
    <row r="20" spans="1:16" ht="15.6" thickBot="1" x14ac:dyDescent="0.3">
      <c r="A20" s="165" t="s">
        <v>714</v>
      </c>
      <c r="B20" s="169">
        <f>F6</f>
        <v>0</v>
      </c>
      <c r="E20" s="238" t="s">
        <v>1110</v>
      </c>
      <c r="F20" s="240" t="s">
        <v>871</v>
      </c>
    </row>
    <row r="21" spans="1:16" ht="189" customHeight="1" x14ac:dyDescent="0.25">
      <c r="B21" s="241"/>
      <c r="C21" s="170"/>
    </row>
    <row r="22" spans="1:16" ht="39.75" customHeight="1" x14ac:dyDescent="0.25">
      <c r="B22" s="395" t="s">
        <v>768</v>
      </c>
      <c r="C22" s="395"/>
      <c r="N22" s="163" t="str">
        <f>O22&amp;" - "&amp;P22</f>
        <v>026 01 - Šport pre všetkých, školský a univerzitný šport</v>
      </c>
      <c r="O22" s="163" t="s">
        <v>7</v>
      </c>
      <c r="P22" s="163" t="s">
        <v>868</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707</v>
      </c>
    </row>
    <row r="28" spans="1:16" x14ac:dyDescent="0.25">
      <c r="N28" s="163" t="s">
        <v>761</v>
      </c>
    </row>
    <row r="29" spans="1:16" x14ac:dyDescent="0.25">
      <c r="N29" s="163" t="s">
        <v>762</v>
      </c>
    </row>
    <row r="30" spans="1:16" x14ac:dyDescent="0.25">
      <c r="N30" s="163" t="s">
        <v>763</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8D273C-D6E1-45AD-A752-1AFD96127C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2024-01-29T09:31:19Z</cp:lastPrinted>
  <dcterms:created xsi:type="dcterms:W3CDTF">2017-02-20T06:20:12Z</dcterms:created>
  <dcterms:modified xsi:type="dcterms:W3CDTF">2024-02-13T18:30:12Z</dcterms:modified>
</cp:coreProperties>
</file>