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12C287AB-C9AA-448E-9209-D6DC7B6898E6}" xr6:coauthVersionLast="47" xr6:coauthVersionMax="47" xr10:uidLastSave="{00000000-0000-0000-0000-000000000000}"/>
  <bookViews>
    <workbookView xWindow="-108" yWindow="-108" windowWidth="23256" windowHeight="12456" activeTab="3" xr2:uid="{5C9D2AEA-CCE8-4DDF-9136-CD73DA9FC5D7}"/>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c r="C5" i="9"/>
  <c r="C6" i="9"/>
  <c r="A1" i="11"/>
  <c r="B1" i="4"/>
  <c r="C14" i="9"/>
  <c r="C14" i="6"/>
  <c r="B3" i="6"/>
  <c r="B4" i="6"/>
  <c r="B5" i="6"/>
  <c r="H2" i="7"/>
  <c r="N379" i="1"/>
  <c r="N45" i="1"/>
  <c r="A1" i="10"/>
  <c r="L39" i="9"/>
  <c r="I31" i="9"/>
  <c r="I32" i="9"/>
  <c r="C13" i="9"/>
  <c r="C13" i="6"/>
  <c r="B2" i="4"/>
  <c r="I29" i="9"/>
  <c r="I27" i="9"/>
  <c r="I30" i="9"/>
  <c r="I24" i="9"/>
  <c r="I23" i="9"/>
  <c r="I19" i="9"/>
  <c r="C19" i="11"/>
  <c r="I25" i="9"/>
  <c r="C10" i="9"/>
  <c r="C10" i="6"/>
  <c r="I20" i="9"/>
  <c r="C11" i="9"/>
  <c r="C11" i="6"/>
  <c r="I18" i="9"/>
  <c r="I21" i="9"/>
  <c r="B3" i="4"/>
  <c r="L38" i="9"/>
  <c r="I33" i="9"/>
  <c r="C12" i="9"/>
  <c r="I26" i="9"/>
  <c r="I28" i="9"/>
  <c r="I34" i="9"/>
  <c r="I17" i="9"/>
  <c r="I22" i="9"/>
  <c r="C15" i="6"/>
  <c r="L41" i="9"/>
  <c r="L43" i="9"/>
  <c r="L46" i="9"/>
  <c r="K40" i="9"/>
  <c r="K45" i="9"/>
  <c r="B43" i="9"/>
  <c r="D63" i="4"/>
  <c r="A115" i="9"/>
  <c r="J52" i="4"/>
  <c r="I60" i="4"/>
  <c r="I67" i="4"/>
  <c r="C81" i="4"/>
  <c r="J78" i="4"/>
  <c r="H80" i="4"/>
  <c r="F35" i="4"/>
  <c r="K87" i="9"/>
  <c r="A24" i="4"/>
  <c r="J79" i="4"/>
  <c r="J74" i="4"/>
  <c r="A17" i="4"/>
  <c r="K17" i="4"/>
  <c r="A44" i="4"/>
  <c r="D11" i="4"/>
  <c r="A63" i="9"/>
  <c r="C13" i="4"/>
  <c r="A8" i="4"/>
  <c r="F92" i="4"/>
  <c r="A9" i="4"/>
  <c r="K9" i="4"/>
  <c r="H10" i="4"/>
  <c r="B62" i="9"/>
  <c r="C27" i="4"/>
  <c r="A55" i="4"/>
  <c r="K55" i="4"/>
  <c r="D76" i="4"/>
  <c r="A128" i="9"/>
  <c r="I93" i="4"/>
  <c r="C21" i="4"/>
  <c r="J60" i="4"/>
  <c r="J48" i="4"/>
  <c r="I25" i="4"/>
  <c r="C62" i="4"/>
  <c r="A56" i="4"/>
  <c r="D72" i="4"/>
  <c r="A124" i="9"/>
  <c r="H9" i="4"/>
  <c r="B61" i="9"/>
  <c r="D17" i="4"/>
  <c r="A69" i="9"/>
  <c r="A79" i="4"/>
  <c r="K79" i="4"/>
  <c r="C29" i="4"/>
  <c r="C56" i="4"/>
  <c r="A48" i="4"/>
  <c r="D4" i="4"/>
  <c r="A56" i="9"/>
  <c r="J89" i="4"/>
  <c r="H34" i="4"/>
  <c r="B86" i="9"/>
  <c r="D77" i="4"/>
  <c r="F51" i="4"/>
  <c r="K103" i="9"/>
  <c r="A22" i="4"/>
  <c r="A40" i="4"/>
  <c r="H86" i="4"/>
  <c r="D33" i="4"/>
  <c r="A85" i="9"/>
  <c r="H85" i="4"/>
  <c r="A32" i="4"/>
  <c r="F5" i="4"/>
  <c r="K57" i="9"/>
  <c r="I65" i="4"/>
  <c r="C22" i="4"/>
  <c r="D66" i="4"/>
  <c r="H92" i="4"/>
  <c r="A94" i="4"/>
  <c r="J47" i="4"/>
  <c r="I22" i="4"/>
  <c r="I19" i="4"/>
  <c r="J50" i="4"/>
  <c r="I74" i="4"/>
  <c r="A85" i="4"/>
  <c r="K85" i="4"/>
  <c r="D53" i="4"/>
  <c r="A105" i="9"/>
  <c r="F65" i="4"/>
  <c r="K117" i="9"/>
  <c r="I71" i="4"/>
  <c r="D2" i="4"/>
  <c r="A54" i="9"/>
  <c r="F17" i="4"/>
  <c r="K69" i="9"/>
  <c r="D85" i="4"/>
  <c r="I76" i="4"/>
  <c r="F89" i="4"/>
  <c r="C40" i="4"/>
  <c r="D41" i="4"/>
  <c r="A93" i="9"/>
  <c r="F10" i="4"/>
  <c r="K62" i="9"/>
  <c r="A46" i="4"/>
  <c r="C55" i="4"/>
  <c r="H84" i="4"/>
  <c r="F2" i="4"/>
  <c r="K54" i="9"/>
  <c r="I53" i="4"/>
  <c r="F94" i="4"/>
  <c r="H29" i="4"/>
  <c r="B81" i="9"/>
  <c r="H52" i="4"/>
  <c r="B104" i="9"/>
  <c r="D22" i="4"/>
  <c r="A74" i="9"/>
  <c r="D79" i="4"/>
  <c r="A61" i="4"/>
  <c r="K61" i="4"/>
  <c r="F93" i="4"/>
  <c r="I72" i="4"/>
  <c r="C68" i="4"/>
  <c r="A3" i="4"/>
  <c r="K3" i="4"/>
  <c r="H67" i="4"/>
  <c r="B119" i="9"/>
  <c r="I46" i="4"/>
  <c r="I41" i="4"/>
  <c r="D32" i="4"/>
  <c r="A84" i="9"/>
  <c r="F87" i="4"/>
  <c r="F57" i="4"/>
  <c r="K109" i="9"/>
  <c r="D19" i="4"/>
  <c r="A71" i="9"/>
  <c r="D49" i="4"/>
  <c r="A101" i="9"/>
  <c r="H59" i="4"/>
  <c r="B111" i="9"/>
  <c r="F77" i="4"/>
  <c r="K129" i="9"/>
  <c r="M129" i="9"/>
  <c r="I38" i="4"/>
  <c r="H32" i="4"/>
  <c r="B84" i="9"/>
  <c r="F69" i="4"/>
  <c r="K121" i="9"/>
  <c r="C90" i="4"/>
  <c r="D8" i="4"/>
  <c r="A60" i="9"/>
  <c r="C61" i="4"/>
  <c r="F70" i="4"/>
  <c r="K122" i="9"/>
  <c r="D62" i="4"/>
  <c r="A114" i="9"/>
  <c r="A39" i="4"/>
  <c r="K39" i="4"/>
  <c r="C35" i="4"/>
  <c r="I82" i="4"/>
  <c r="C89" i="4"/>
  <c r="D71" i="4"/>
  <c r="A123" i="9"/>
  <c r="J18" i="4"/>
  <c r="I8" i="4"/>
  <c r="J41" i="4"/>
  <c r="J49" i="4"/>
  <c r="I23" i="4"/>
  <c r="I28" i="4"/>
  <c r="C58" i="4"/>
  <c r="H65" i="4"/>
  <c r="B117" i="9"/>
  <c r="I50" i="4"/>
  <c r="D24" i="4"/>
  <c r="A76" i="9"/>
  <c r="C46" i="4"/>
  <c r="D21" i="4"/>
  <c r="A73" i="9"/>
  <c r="F50" i="4"/>
  <c r="K102" i="9"/>
  <c r="C8" i="4"/>
  <c r="I57" i="4"/>
  <c r="I40" i="4"/>
  <c r="I47" i="4"/>
  <c r="J24" i="4"/>
  <c r="A18" i="4"/>
  <c r="A29" i="4"/>
  <c r="K29" i="4"/>
  <c r="F30" i="4"/>
  <c r="K82" i="9"/>
  <c r="C93" i="4"/>
  <c r="J71" i="4"/>
  <c r="D37" i="4"/>
  <c r="A89" i="9"/>
  <c r="I90" i="4"/>
  <c r="F79" i="4"/>
  <c r="F46" i="4"/>
  <c r="K98" i="9"/>
  <c r="D46" i="4"/>
  <c r="A98" i="9"/>
  <c r="J68" i="4"/>
  <c r="I52" i="4"/>
  <c r="A71" i="4"/>
  <c r="K71" i="4"/>
  <c r="H63" i="4"/>
  <c r="B115" i="9"/>
  <c r="H25" i="4"/>
  <c r="B77" i="9"/>
  <c r="J28" i="4"/>
  <c r="H62" i="4"/>
  <c r="B114" i="9"/>
  <c r="J25" i="4"/>
  <c r="J15" i="4"/>
  <c r="F56" i="4"/>
  <c r="K108" i="9"/>
  <c r="A13" i="4"/>
  <c r="K13" i="4"/>
  <c r="D78" i="4"/>
  <c r="F81" i="4"/>
  <c r="A60" i="4"/>
  <c r="I81" i="4"/>
  <c r="C7" i="4"/>
  <c r="J93" i="4"/>
  <c r="A11" i="4"/>
  <c r="K11" i="4"/>
  <c r="F40" i="4"/>
  <c r="K92" i="9"/>
  <c r="D90" i="4"/>
  <c r="D7" i="4"/>
  <c r="A59" i="9"/>
  <c r="C5" i="4"/>
  <c r="C33" i="4"/>
  <c r="F16" i="4"/>
  <c r="K68" i="9"/>
  <c r="A28" i="4"/>
  <c r="D23" i="4"/>
  <c r="A75" i="9"/>
  <c r="J51" i="4"/>
  <c r="H77" i="4"/>
  <c r="A47" i="4"/>
  <c r="K47" i="4"/>
  <c r="F43" i="4"/>
  <c r="K95" i="9"/>
  <c r="A68" i="4"/>
  <c r="A50" i="4"/>
  <c r="A36" i="4"/>
  <c r="C80" i="4"/>
  <c r="I66" i="4"/>
  <c r="C50" i="4"/>
  <c r="J44" i="4"/>
  <c r="A12" i="4"/>
  <c r="F85" i="4"/>
  <c r="A92" i="4"/>
  <c r="D10" i="4"/>
  <c r="A62" i="9"/>
  <c r="H47" i="4"/>
  <c r="B99" i="9"/>
  <c r="A73" i="4"/>
  <c r="K73" i="4"/>
  <c r="J61" i="4"/>
  <c r="C23" i="4"/>
  <c r="H75" i="4"/>
  <c r="B127" i="9"/>
  <c r="I91" i="4"/>
  <c r="I63" i="4"/>
  <c r="I69" i="4"/>
  <c r="J83" i="4"/>
  <c r="A77" i="4"/>
  <c r="K77" i="4"/>
  <c r="C30" i="4"/>
  <c r="H46" i="4"/>
  <c r="B98" i="9"/>
  <c r="F11" i="4"/>
  <c r="K63" i="9"/>
  <c r="J45" i="4"/>
  <c r="F34" i="4"/>
  <c r="K86" i="9"/>
  <c r="I68" i="4"/>
  <c r="H93" i="4"/>
  <c r="I33" i="4"/>
  <c r="J22" i="4"/>
  <c r="J20" i="4"/>
  <c r="H40" i="4"/>
  <c r="B92" i="9"/>
  <c r="H2" i="4"/>
  <c r="B54" i="9"/>
  <c r="F61" i="4"/>
  <c r="K113" i="9"/>
  <c r="A89" i="4"/>
  <c r="K89" i="4"/>
  <c r="J80" i="4"/>
  <c r="J91" i="4"/>
  <c r="D39" i="4"/>
  <c r="A91" i="9"/>
  <c r="A54" i="4"/>
  <c r="F63" i="4"/>
  <c r="K115" i="9"/>
  <c r="H38" i="4"/>
  <c r="B90" i="9"/>
  <c r="F75" i="4"/>
  <c r="K127" i="9"/>
  <c r="I35" i="4"/>
  <c r="D15" i="4"/>
  <c r="A67" i="9"/>
  <c r="H31" i="4"/>
  <c r="B83" i="9"/>
  <c r="I31" i="4"/>
  <c r="F80" i="4"/>
  <c r="C38" i="4"/>
  <c r="H72" i="4"/>
  <c r="B124" i="9"/>
  <c r="F4" i="4"/>
  <c r="K56" i="9"/>
  <c r="A53" i="4"/>
  <c r="K53" i="4"/>
  <c r="A62" i="4"/>
  <c r="A45" i="4"/>
  <c r="K45" i="4"/>
  <c r="I17" i="4"/>
  <c r="J70" i="4"/>
  <c r="I13" i="4"/>
  <c r="C73" i="4"/>
  <c r="I14" i="4"/>
  <c r="H22" i="4"/>
  <c r="B74" i="9"/>
  <c r="C15" i="4"/>
  <c r="A43" i="4"/>
  <c r="K43" i="4"/>
  <c r="D65" i="4"/>
  <c r="A117" i="9"/>
  <c r="C64" i="4"/>
  <c r="H82" i="4"/>
  <c r="I75" i="4"/>
  <c r="I80" i="4"/>
  <c r="A16" i="4"/>
  <c r="D25" i="4"/>
  <c r="A77" i="9"/>
  <c r="H15" i="4"/>
  <c r="B67" i="9"/>
  <c r="A19" i="4"/>
  <c r="K19" i="4"/>
  <c r="D69" i="4"/>
  <c r="A121" i="9"/>
  <c r="I29" i="4"/>
  <c r="I21" i="4"/>
  <c r="J36" i="4"/>
  <c r="I39" i="4"/>
  <c r="I27" i="4"/>
  <c r="F29" i="4"/>
  <c r="K81" i="9"/>
  <c r="F83" i="4"/>
  <c r="C66" i="4"/>
  <c r="I37" i="4"/>
  <c r="C2" i="4"/>
  <c r="C67" i="4"/>
  <c r="D45" i="4"/>
  <c r="A97" i="9"/>
  <c r="H90" i="4"/>
  <c r="F95" i="4"/>
  <c r="C37" i="4"/>
  <c r="D13" i="4"/>
  <c r="A65" i="9"/>
  <c r="I58" i="4"/>
  <c r="I77" i="4"/>
  <c r="I92" i="4"/>
  <c r="D74" i="4"/>
  <c r="A126" i="9"/>
  <c r="F36" i="4"/>
  <c r="K88" i="9"/>
  <c r="C9" i="4"/>
  <c r="F24" i="4"/>
  <c r="K76" i="9"/>
  <c r="J81" i="4"/>
  <c r="J38" i="4"/>
  <c r="C4" i="4"/>
  <c r="F64" i="4"/>
  <c r="K116" i="9"/>
  <c r="J63" i="4"/>
  <c r="I64" i="4"/>
  <c r="I26" i="4"/>
  <c r="H58" i="4"/>
  <c r="B110" i="9"/>
  <c r="J69" i="4"/>
  <c r="H76" i="4"/>
  <c r="B128" i="9"/>
  <c r="A76" i="4"/>
  <c r="A72" i="4"/>
  <c r="F68" i="4"/>
  <c r="K120" i="9"/>
  <c r="I51" i="4"/>
  <c r="I59" i="4"/>
  <c r="C70" i="4"/>
  <c r="F55" i="4"/>
  <c r="K107" i="9"/>
  <c r="I36" i="4"/>
  <c r="H33" i="4"/>
  <c r="B85" i="9"/>
  <c r="H81" i="4"/>
  <c r="H35" i="4"/>
  <c r="B87" i="9"/>
  <c r="F20" i="4"/>
  <c r="K72" i="9"/>
  <c r="I48" i="4"/>
  <c r="F90" i="4"/>
  <c r="D80" i="4"/>
  <c r="H16" i="4"/>
  <c r="B68" i="9"/>
  <c r="C10" i="4"/>
  <c r="D38" i="4"/>
  <c r="A90" i="9"/>
  <c r="F23" i="4"/>
  <c r="K75" i="9"/>
  <c r="F21" i="4"/>
  <c r="K73" i="9"/>
  <c r="J92" i="4"/>
  <c r="H79" i="4"/>
  <c r="H28" i="4"/>
  <c r="B80" i="9"/>
  <c r="D94" i="4"/>
  <c r="I34" i="4"/>
  <c r="H57" i="4"/>
  <c r="B109" i="9"/>
  <c r="D54" i="4"/>
  <c r="A106" i="9"/>
  <c r="H7" i="4"/>
  <c r="B59" i="9"/>
  <c r="C31" i="4"/>
  <c r="A86" i="4"/>
  <c r="H68" i="4"/>
  <c r="B120" i="9"/>
  <c r="I43" i="4"/>
  <c r="C17" i="4"/>
  <c r="A91" i="4"/>
  <c r="K91" i="4"/>
  <c r="C72" i="4"/>
  <c r="F45" i="4"/>
  <c r="K97" i="9"/>
  <c r="D44" i="4"/>
  <c r="A96" i="9"/>
  <c r="D31" i="4"/>
  <c r="A83" i="9"/>
  <c r="I49" i="4"/>
  <c r="H37" i="4"/>
  <c r="B89" i="9"/>
  <c r="A26" i="4"/>
  <c r="C25" i="4"/>
  <c r="J85" i="4"/>
  <c r="C52" i="4"/>
  <c r="J76" i="4"/>
  <c r="D58" i="4"/>
  <c r="A110" i="9"/>
  <c r="J59" i="4"/>
  <c r="I87" i="4"/>
  <c r="F31" i="4"/>
  <c r="K83" i="9"/>
  <c r="J19" i="4"/>
  <c r="J16" i="4"/>
  <c r="J46" i="4"/>
  <c r="A15" i="4"/>
  <c r="K15" i="4"/>
  <c r="H73" i="4"/>
  <c r="B125" i="9"/>
  <c r="I12" i="4"/>
  <c r="H87" i="4"/>
  <c r="A49" i="4"/>
  <c r="K49" i="4"/>
  <c r="H14" i="4"/>
  <c r="B66" i="9"/>
  <c r="H26" i="4"/>
  <c r="B78" i="9"/>
  <c r="H23" i="4"/>
  <c r="B75" i="9"/>
  <c r="H44" i="4"/>
  <c r="B96" i="9"/>
  <c r="I79" i="4"/>
  <c r="H53" i="4"/>
  <c r="B105" i="9"/>
  <c r="C47" i="4"/>
  <c r="A30" i="4"/>
  <c r="A33" i="4"/>
  <c r="K33" i="4"/>
  <c r="C16" i="4"/>
  <c r="A37" i="4"/>
  <c r="K37" i="4"/>
  <c r="J56" i="4"/>
  <c r="D67" i="4"/>
  <c r="A119" i="9"/>
  <c r="C14" i="4"/>
  <c r="F9" i="4"/>
  <c r="K61" i="9"/>
  <c r="D30" i="4"/>
  <c r="A82" i="9"/>
  <c r="D6" i="4"/>
  <c r="A58" i="9"/>
  <c r="I18" i="4"/>
  <c r="I45" i="4"/>
  <c r="J32" i="4"/>
  <c r="D70" i="4"/>
  <c r="A122" i="9"/>
  <c r="I70" i="4"/>
  <c r="D34" i="4"/>
  <c r="A86" i="9"/>
  <c r="I78" i="4"/>
  <c r="H24" i="4"/>
  <c r="B76" i="9"/>
  <c r="C88" i="4"/>
  <c r="I89" i="4"/>
  <c r="I24" i="4"/>
  <c r="H89" i="4"/>
  <c r="J77" i="4"/>
  <c r="H13" i="4"/>
  <c r="B65" i="9"/>
  <c r="D43" i="4"/>
  <c r="A95" i="9"/>
  <c r="H49" i="4"/>
  <c r="B101" i="9"/>
  <c r="J72" i="4"/>
  <c r="H4" i="4"/>
  <c r="B56" i="9"/>
  <c r="C79" i="4"/>
  <c r="A74" i="4"/>
  <c r="J90" i="4"/>
  <c r="J42" i="4"/>
  <c r="A10" i="4"/>
  <c r="I10" i="4"/>
  <c r="F72" i="4"/>
  <c r="K124" i="9"/>
  <c r="H88" i="4"/>
  <c r="F53" i="4"/>
  <c r="K105" i="9"/>
  <c r="F60" i="4"/>
  <c r="K112" i="9"/>
  <c r="C78" i="4"/>
  <c r="I62" i="4"/>
  <c r="F41" i="4"/>
  <c r="K93" i="9"/>
  <c r="F27" i="4"/>
  <c r="K79" i="9"/>
  <c r="A64" i="4"/>
  <c r="C36" i="4"/>
  <c r="A87" i="4"/>
  <c r="K87" i="4"/>
  <c r="A51" i="4"/>
  <c r="K51" i="4"/>
  <c r="I54" i="4"/>
  <c r="A80" i="4"/>
  <c r="J26" i="4"/>
  <c r="J11" i="4"/>
  <c r="J35" i="4"/>
  <c r="C76" i="4"/>
  <c r="A52" i="4"/>
  <c r="D55" i="4"/>
  <c r="A107" i="9"/>
  <c r="F71" i="4"/>
  <c r="K123" i="9"/>
  <c r="A78" i="4"/>
  <c r="A14" i="4"/>
  <c r="C39" i="4"/>
  <c r="C65" i="4"/>
  <c r="J33" i="4"/>
  <c r="C11" i="4"/>
  <c r="D51" i="4"/>
  <c r="A103" i="9"/>
  <c r="F15" i="4"/>
  <c r="K67" i="9"/>
  <c r="J40" i="4"/>
  <c r="H61" i="4"/>
  <c r="B113" i="9"/>
  <c r="C45" i="4"/>
  <c r="I20" i="4"/>
  <c r="A7" i="4"/>
  <c r="K7" i="4"/>
  <c r="J7" i="4"/>
  <c r="J31" i="4"/>
  <c r="I9" i="4"/>
  <c r="D47" i="4"/>
  <c r="A99" i="9"/>
  <c r="I83" i="4"/>
  <c r="I44" i="4"/>
  <c r="I61" i="4"/>
  <c r="F73" i="4"/>
  <c r="K125" i="9"/>
  <c r="D75" i="4"/>
  <c r="A127" i="9"/>
  <c r="F18" i="4"/>
  <c r="K70" i="9"/>
  <c r="D12" i="4"/>
  <c r="A64" i="9"/>
  <c r="D64" i="4"/>
  <c r="A116" i="9"/>
  <c r="F22" i="4"/>
  <c r="K74" i="9"/>
  <c r="I84" i="4"/>
  <c r="C42" i="4"/>
  <c r="F78" i="4"/>
  <c r="C63" i="4"/>
  <c r="J86" i="4"/>
  <c r="C44" i="4"/>
  <c r="D92" i="4"/>
  <c r="C84" i="4"/>
  <c r="F76" i="4"/>
  <c r="K128" i="9"/>
  <c r="H51" i="4"/>
  <c r="B103" i="9"/>
  <c r="I42" i="4"/>
  <c r="C6" i="4"/>
  <c r="H3" i="4"/>
  <c r="B55" i="9"/>
  <c r="D73" i="4"/>
  <c r="A125" i="9"/>
  <c r="C85" i="4"/>
  <c r="C71" i="4"/>
  <c r="H5" i="4"/>
  <c r="B57" i="9"/>
  <c r="I30" i="4"/>
  <c r="C69" i="4"/>
  <c r="A25" i="4"/>
  <c r="K25" i="4"/>
  <c r="A21" i="4"/>
  <c r="K21" i="4"/>
  <c r="D89" i="4"/>
  <c r="A42" i="4"/>
  <c r="F54" i="4"/>
  <c r="K106" i="9"/>
  <c r="F74" i="4"/>
  <c r="K126" i="9"/>
  <c r="A63" i="4"/>
  <c r="K63" i="4"/>
  <c r="A34" i="4"/>
  <c r="C57" i="4"/>
  <c r="F25" i="4"/>
  <c r="K77" i="9"/>
  <c r="J66" i="4"/>
  <c r="D14" i="4"/>
  <c r="A66" i="9"/>
  <c r="D27" i="4"/>
  <c r="A79" i="9"/>
  <c r="C87" i="4"/>
  <c r="H6" i="4"/>
  <c r="B58" i="9"/>
  <c r="F86" i="4"/>
  <c r="C77" i="4"/>
  <c r="A83" i="4"/>
  <c r="K83" i="4"/>
  <c r="D57" i="4"/>
  <c r="A109" i="9"/>
  <c r="D35" i="4"/>
  <c r="A87" i="9"/>
  <c r="H42" i="4"/>
  <c r="B94" i="9"/>
  <c r="J82" i="4"/>
  <c r="H17" i="4"/>
  <c r="B69" i="9"/>
  <c r="H21" i="4"/>
  <c r="B73" i="9"/>
  <c r="H60" i="4"/>
  <c r="B112" i="9"/>
  <c r="F13" i="4"/>
  <c r="K65" i="9"/>
  <c r="C34" i="4"/>
  <c r="F26" i="4"/>
  <c r="K78" i="9"/>
  <c r="J55" i="4"/>
  <c r="H70" i="4"/>
  <c r="B122" i="9"/>
  <c r="C18" i="4"/>
  <c r="J13" i="4"/>
  <c r="I88" i="4"/>
  <c r="I16" i="4"/>
  <c r="D88" i="4"/>
  <c r="D52" i="4"/>
  <c r="A104" i="9"/>
  <c r="J64" i="4"/>
  <c r="C59" i="4"/>
  <c r="J37" i="4"/>
  <c r="D29" i="4"/>
  <c r="A81" i="9"/>
  <c r="A38" i="4"/>
  <c r="D81" i="4"/>
  <c r="J87" i="4"/>
  <c r="F6" i="4"/>
  <c r="K58" i="9"/>
  <c r="D28" i="4"/>
  <c r="A80" i="9"/>
  <c r="C28" i="4"/>
  <c r="C3" i="4"/>
  <c r="A82" i="4"/>
  <c r="D87" i="4"/>
  <c r="C48" i="4"/>
  <c r="H36" i="4"/>
  <c r="B88" i="9"/>
  <c r="H74" i="4"/>
  <c r="B126" i="9"/>
  <c r="C91" i="4"/>
  <c r="I3" i="4"/>
  <c r="C19" i="4"/>
  <c r="A41" i="4"/>
  <c r="K41" i="4"/>
  <c r="J57" i="4"/>
  <c r="D84" i="4"/>
  <c r="A4" i="4"/>
  <c r="I4" i="4"/>
  <c r="D83" i="4"/>
  <c r="D9" i="4"/>
  <c r="A61" i="9"/>
  <c r="C49" i="4"/>
  <c r="D82" i="4"/>
  <c r="I32" i="4"/>
  <c r="C74" i="4"/>
  <c r="H69" i="4"/>
  <c r="B121" i="9"/>
  <c r="F58" i="4"/>
  <c r="K110" i="9"/>
  <c r="D42" i="4"/>
  <c r="A94" i="9"/>
  <c r="D93" i="4"/>
  <c r="A65" i="4"/>
  <c r="K65" i="4"/>
  <c r="F48" i="4"/>
  <c r="K100" i="9"/>
  <c r="H18" i="4"/>
  <c r="B70" i="9"/>
  <c r="C86" i="4"/>
  <c r="A1" i="4"/>
  <c r="K1" i="4"/>
  <c r="J1" i="4"/>
  <c r="D1" i="4"/>
  <c r="A53" i="9"/>
  <c r="I73" i="4"/>
  <c r="F3" i="4"/>
  <c r="K55" i="9"/>
  <c r="J3" i="4"/>
  <c r="J14" i="4"/>
  <c r="C83" i="4"/>
  <c r="D36" i="4"/>
  <c r="A88" i="9"/>
  <c r="F42" i="4"/>
  <c r="K94" i="9"/>
  <c r="J65" i="4"/>
  <c r="F82" i="4"/>
  <c r="C92" i="4"/>
  <c r="D3" i="4"/>
  <c r="A55" i="9"/>
  <c r="J73" i="4"/>
  <c r="H11" i="4"/>
  <c r="B63" i="9"/>
  <c r="J21" i="4"/>
  <c r="F33" i="4"/>
  <c r="K85" i="9"/>
  <c r="F38" i="4"/>
  <c r="K90" i="9"/>
  <c r="F49" i="4"/>
  <c r="K101" i="9"/>
  <c r="J75" i="4"/>
  <c r="C20" i="4"/>
  <c r="F88" i="4"/>
  <c r="C53" i="4"/>
  <c r="H8" i="4"/>
  <c r="B60" i="9"/>
  <c r="J23" i="4"/>
  <c r="I94" i="4"/>
  <c r="H39" i="4"/>
  <c r="B91" i="9"/>
  <c r="D16" i="4"/>
  <c r="A68" i="9"/>
  <c r="C82" i="4"/>
  <c r="C26" i="4"/>
  <c r="A31" i="4"/>
  <c r="K31" i="4"/>
  <c r="F7" i="4"/>
  <c r="K59" i="9"/>
  <c r="H78" i="4"/>
  <c r="A6" i="4"/>
  <c r="I6" i="4"/>
  <c r="J62" i="4"/>
  <c r="J17" i="4"/>
  <c r="I55" i="4"/>
  <c r="C60" i="4"/>
  <c r="F14" i="4"/>
  <c r="K66" i="9"/>
  <c r="J53" i="4"/>
  <c r="J54" i="4"/>
  <c r="J39" i="4"/>
  <c r="F19" i="4"/>
  <c r="K71" i="9"/>
  <c r="D18" i="4"/>
  <c r="A70" i="9"/>
  <c r="D68" i="4"/>
  <c r="A120" i="9"/>
  <c r="J27" i="4"/>
  <c r="A20" i="4"/>
  <c r="J9" i="4"/>
  <c r="D86" i="4"/>
  <c r="F12" i="4"/>
  <c r="K64" i="9"/>
  <c r="I56" i="4"/>
  <c r="F84" i="4"/>
  <c r="C54" i="4"/>
  <c r="H48" i="4"/>
  <c r="B100" i="9"/>
  <c r="D56" i="4"/>
  <c r="A108" i="9"/>
  <c r="I15" i="4"/>
  <c r="J88" i="4"/>
  <c r="C12" i="4"/>
  <c r="D20" i="4"/>
  <c r="A72" i="9"/>
  <c r="H50" i="4"/>
  <c r="B102" i="9"/>
  <c r="H94" i="4"/>
  <c r="H64" i="4"/>
  <c r="B116" i="9"/>
  <c r="C41" i="4"/>
  <c r="F8" i="4"/>
  <c r="K60" i="9"/>
  <c r="A69" i="4"/>
  <c r="K69" i="4"/>
  <c r="J43" i="4"/>
  <c r="H55" i="4"/>
  <c r="B107" i="9"/>
  <c r="A93" i="4"/>
  <c r="K93" i="4"/>
  <c r="H30" i="4"/>
  <c r="B82" i="9"/>
  <c r="A67" i="4"/>
  <c r="K67" i="4"/>
  <c r="A84" i="4"/>
  <c r="C24" i="4"/>
  <c r="F59" i="4"/>
  <c r="K111" i="9"/>
  <c r="C32" i="4"/>
  <c r="D40" i="4"/>
  <c r="A92" i="9"/>
  <c r="F39" i="4"/>
  <c r="K91" i="9"/>
  <c r="J58" i="4"/>
  <c r="A66" i="4"/>
  <c r="D26" i="4"/>
  <c r="A78" i="9"/>
  <c r="F91" i="4"/>
  <c r="H45" i="4"/>
  <c r="B97" i="9"/>
  <c r="F52" i="4"/>
  <c r="K104" i="9"/>
  <c r="A27" i="4"/>
  <c r="K27" i="4"/>
  <c r="F28" i="4"/>
  <c r="K80" i="9"/>
  <c r="H12" i="4"/>
  <c r="B64" i="9"/>
  <c r="J29" i="4"/>
  <c r="J67" i="4"/>
  <c r="D50" i="4"/>
  <c r="A102" i="9"/>
  <c r="H41" i="4"/>
  <c r="B93" i="9"/>
  <c r="A23" i="4"/>
  <c r="K23" i="4"/>
  <c r="F1" i="4"/>
  <c r="K53" i="9"/>
  <c r="A2" i="4"/>
  <c r="I2" i="4"/>
  <c r="H56" i="4"/>
  <c r="B108" i="9"/>
  <c r="F66" i="4"/>
  <c r="K118" i="9"/>
  <c r="A90" i="4"/>
  <c r="D48" i="4"/>
  <c r="A100" i="9"/>
  <c r="F47" i="4"/>
  <c r="K99" i="9"/>
  <c r="H71" i="4"/>
  <c r="B123" i="9"/>
  <c r="C75" i="4"/>
  <c r="A70" i="4"/>
  <c r="H66" i="4"/>
  <c r="B118" i="9"/>
  <c r="F67" i="4"/>
  <c r="K119" i="9"/>
  <c r="I11" i="4"/>
  <c r="H83" i="4"/>
  <c r="F37" i="4"/>
  <c r="K89" i="9"/>
  <c r="A88" i="4"/>
  <c r="H19" i="4"/>
  <c r="B71" i="9"/>
  <c r="H1" i="4"/>
  <c r="B53" i="9"/>
  <c r="D60" i="4"/>
  <c r="A112" i="9"/>
  <c r="A59" i="4"/>
  <c r="K59" i="4"/>
  <c r="D5" i="4"/>
  <c r="A57" i="9"/>
  <c r="H27" i="4"/>
  <c r="B79" i="9"/>
  <c r="H91" i="4"/>
  <c r="C1" i="4"/>
  <c r="D59" i="4"/>
  <c r="A111" i="9"/>
  <c r="C43" i="4"/>
  <c r="H20" i="4"/>
  <c r="B72" i="9"/>
  <c r="D91" i="4"/>
  <c r="H54" i="4"/>
  <c r="B106" i="9"/>
  <c r="F62" i="4"/>
  <c r="K114" i="9"/>
  <c r="J84" i="4"/>
  <c r="A35" i="4"/>
  <c r="K35" i="4"/>
  <c r="J30" i="4"/>
  <c r="A81" i="4"/>
  <c r="K81" i="4"/>
  <c r="C94" i="4"/>
  <c r="A57" i="4"/>
  <c r="K57" i="4"/>
  <c r="F32" i="4"/>
  <c r="K84" i="9"/>
  <c r="I85" i="4"/>
  <c r="F44" i="4"/>
  <c r="K96" i="9"/>
  <c r="A75" i="4"/>
  <c r="K75" i="4"/>
  <c r="I86" i="4"/>
  <c r="H43" i="4"/>
  <c r="B95" i="9"/>
  <c r="J34" i="4"/>
  <c r="D61" i="4"/>
  <c r="A113" i="9"/>
  <c r="J94" i="4"/>
  <c r="A58" i="4"/>
  <c r="A5" i="4"/>
  <c r="K5" i="4"/>
  <c r="J5" i="4"/>
  <c r="C51" i="4"/>
  <c r="I7" i="4"/>
  <c r="I5" i="4"/>
  <c r="C113" i="9"/>
  <c r="F113" i="9"/>
  <c r="E113" i="9"/>
  <c r="D113" i="9"/>
  <c r="L113" i="9"/>
  <c r="I113" i="9"/>
  <c r="I87" i="9"/>
  <c r="F87" i="9"/>
  <c r="D87" i="9"/>
  <c r="E87" i="9"/>
  <c r="C87" i="9"/>
  <c r="L87" i="9"/>
  <c r="M87" i="9"/>
  <c r="M37" i="4"/>
  <c r="K36" i="4"/>
  <c r="K56" i="4"/>
  <c r="M57" i="4"/>
  <c r="E112" i="9"/>
  <c r="I112" i="9"/>
  <c r="L112" i="9"/>
  <c r="F112" i="9"/>
  <c r="C112" i="9"/>
  <c r="D112" i="9"/>
  <c r="C102" i="9"/>
  <c r="E102" i="9"/>
  <c r="L102" i="9"/>
  <c r="F102" i="9"/>
  <c r="I102" i="9"/>
  <c r="D102" i="9"/>
  <c r="F109" i="9"/>
  <c r="C109" i="9"/>
  <c r="E109" i="9"/>
  <c r="L109" i="9"/>
  <c r="M109" i="9"/>
  <c r="D109" i="9"/>
  <c r="I109" i="9"/>
  <c r="K34" i="4"/>
  <c r="M35" i="4"/>
  <c r="M81" i="4"/>
  <c r="K80" i="4"/>
  <c r="M27" i="4"/>
  <c r="K26" i="4"/>
  <c r="F117" i="9"/>
  <c r="I117" i="9"/>
  <c r="E117" i="9"/>
  <c r="D117" i="9"/>
  <c r="C117" i="9"/>
  <c r="L117" i="9"/>
  <c r="M117" i="9"/>
  <c r="E91" i="9"/>
  <c r="D91" i="9"/>
  <c r="I91" i="9"/>
  <c r="C91" i="9"/>
  <c r="L91" i="9"/>
  <c r="M91" i="9"/>
  <c r="F91" i="9"/>
  <c r="K50" i="4"/>
  <c r="M51" i="4"/>
  <c r="C60" i="9"/>
  <c r="L60" i="9"/>
  <c r="M60" i="9"/>
  <c r="K66" i="4"/>
  <c r="M67" i="4"/>
  <c r="K86" i="4"/>
  <c r="M87" i="4"/>
  <c r="F84" i="9"/>
  <c r="L84" i="9"/>
  <c r="E84" i="9"/>
  <c r="I84" i="9"/>
  <c r="C84" i="9"/>
  <c r="D84" i="9"/>
  <c r="I1" i="4"/>
  <c r="D53" i="9"/>
  <c r="C68" i="9"/>
  <c r="L68" i="9"/>
  <c r="M68" i="9"/>
  <c r="D68" i="9"/>
  <c r="I68" i="9"/>
  <c r="F68" i="9"/>
  <c r="E68" i="9"/>
  <c r="D125" i="9"/>
  <c r="I125" i="9"/>
  <c r="C125" i="9"/>
  <c r="F125" i="9"/>
  <c r="E125" i="9"/>
  <c r="L125" i="9"/>
  <c r="M125" i="9"/>
  <c r="D99" i="9"/>
  <c r="F99" i="9"/>
  <c r="I99" i="9"/>
  <c r="C99" i="9"/>
  <c r="L99" i="9"/>
  <c r="M99" i="9"/>
  <c r="E99" i="9"/>
  <c r="L58" i="9"/>
  <c r="M58" i="9"/>
  <c r="C58" i="9"/>
  <c r="M69" i="4"/>
  <c r="K68" i="4"/>
  <c r="M102" i="9"/>
  <c r="C54" i="9"/>
  <c r="L54" i="9"/>
  <c r="M54" i="9"/>
  <c r="A118" i="9"/>
  <c r="A130" i="9"/>
  <c r="F59" i="9"/>
  <c r="C59" i="9"/>
  <c r="D59" i="9"/>
  <c r="L59" i="9"/>
  <c r="M59" i="9"/>
  <c r="L92" i="9"/>
  <c r="M92" i="9"/>
  <c r="D92" i="9"/>
  <c r="F92" i="9"/>
  <c r="E92" i="9"/>
  <c r="I92" i="9"/>
  <c r="C92" i="9"/>
  <c r="M39" i="4"/>
  <c r="K38" i="4"/>
  <c r="K10" i="4"/>
  <c r="J10" i="4"/>
  <c r="F62" i="9"/>
  <c r="M11" i="4"/>
  <c r="F82" i="9"/>
  <c r="L82" i="9"/>
  <c r="M82" i="9"/>
  <c r="E82" i="9"/>
  <c r="D82" i="9"/>
  <c r="I82" i="9"/>
  <c r="C82" i="9"/>
  <c r="E106" i="9"/>
  <c r="C106" i="9"/>
  <c r="F106" i="9"/>
  <c r="I106" i="9"/>
  <c r="D106" i="9"/>
  <c r="L106" i="9"/>
  <c r="M106" i="9"/>
  <c r="D89" i="9"/>
  <c r="F89" i="9"/>
  <c r="E89" i="9"/>
  <c r="C89" i="9"/>
  <c r="I89" i="9"/>
  <c r="L89" i="9"/>
  <c r="I73" i="9"/>
  <c r="F73" i="9"/>
  <c r="E73" i="9"/>
  <c r="L73" i="9"/>
  <c r="M73" i="9"/>
  <c r="D73" i="9"/>
  <c r="C73" i="9"/>
  <c r="M9" i="4"/>
  <c r="K8" i="4"/>
  <c r="J8" i="4"/>
  <c r="F60" i="9"/>
  <c r="D90" i="9"/>
  <c r="C90" i="9"/>
  <c r="F90" i="9"/>
  <c r="I90" i="9"/>
  <c r="L90" i="9"/>
  <c r="M90" i="9"/>
  <c r="E90" i="9"/>
  <c r="K94" i="4"/>
  <c r="M95" i="4"/>
  <c r="M89" i="4"/>
  <c r="K88" i="4"/>
  <c r="E100" i="9"/>
  <c r="D100" i="9"/>
  <c r="I100" i="9"/>
  <c r="C100" i="9"/>
  <c r="L100" i="9"/>
  <c r="F100" i="9"/>
  <c r="L53" i="9"/>
  <c r="M53" i="9"/>
  <c r="C53" i="9"/>
  <c r="F53" i="9"/>
  <c r="D81" i="9"/>
  <c r="L81" i="9"/>
  <c r="E81" i="9"/>
  <c r="C81" i="9"/>
  <c r="F81" i="9"/>
  <c r="I81" i="9"/>
  <c r="K14" i="4"/>
  <c r="M15" i="4"/>
  <c r="E83" i="9"/>
  <c r="I83" i="9"/>
  <c r="D83" i="9"/>
  <c r="L83" i="9"/>
  <c r="M83" i="9"/>
  <c r="F83" i="9"/>
  <c r="C83" i="9"/>
  <c r="D97" i="9"/>
  <c r="C97" i="9"/>
  <c r="F97" i="9"/>
  <c r="I97" i="9"/>
  <c r="E97" i="9"/>
  <c r="L97" i="9"/>
  <c r="I121" i="9"/>
  <c r="C121" i="9"/>
  <c r="F121" i="9"/>
  <c r="D121" i="9"/>
  <c r="L121" i="9"/>
  <c r="M121" i="9"/>
  <c r="E121" i="9"/>
  <c r="C62" i="9"/>
  <c r="L62" i="9"/>
  <c r="M62" i="9"/>
  <c r="C123" i="9"/>
  <c r="D123" i="9"/>
  <c r="L123" i="9"/>
  <c r="M123" i="9"/>
  <c r="F123" i="9"/>
  <c r="E123" i="9"/>
  <c r="I123" i="9"/>
  <c r="C56" i="9"/>
  <c r="L56" i="9"/>
  <c r="M56" i="9"/>
  <c r="L96" i="9"/>
  <c r="M96" i="9"/>
  <c r="D96" i="9"/>
  <c r="I96" i="9"/>
  <c r="E96" i="9"/>
  <c r="F96" i="9"/>
  <c r="C96" i="9"/>
  <c r="M73" i="4"/>
  <c r="K72" i="4"/>
  <c r="M113" i="9"/>
  <c r="K92" i="4"/>
  <c r="M93" i="4"/>
  <c r="D76" i="9"/>
  <c r="F76" i="9"/>
  <c r="C76" i="9"/>
  <c r="E76" i="9"/>
  <c r="L76" i="9"/>
  <c r="M76" i="9"/>
  <c r="I76" i="9"/>
  <c r="F105" i="9"/>
  <c r="C105" i="9"/>
  <c r="L105" i="9"/>
  <c r="M105" i="9"/>
  <c r="E105" i="9"/>
  <c r="I105" i="9"/>
  <c r="D105" i="9"/>
  <c r="K48" i="4"/>
  <c r="M49" i="4"/>
  <c r="C63" i="9"/>
  <c r="L63" i="9"/>
  <c r="M63" i="9"/>
  <c r="D63" i="9"/>
  <c r="E63" i="9"/>
  <c r="F63" i="9"/>
  <c r="K90" i="4"/>
  <c r="M91" i="4"/>
  <c r="L116" i="9"/>
  <c r="M116" i="9"/>
  <c r="C116" i="9"/>
  <c r="E116" i="9"/>
  <c r="I116" i="9"/>
  <c r="F116" i="9"/>
  <c r="D116" i="9"/>
  <c r="M65" i="4"/>
  <c r="K64" i="4"/>
  <c r="K74" i="4"/>
  <c r="M75" i="4"/>
  <c r="M97" i="9"/>
  <c r="K76" i="4"/>
  <c r="M77" i="4"/>
  <c r="M47" i="4"/>
  <c r="K46" i="4"/>
  <c r="M33" i="4"/>
  <c r="K32" i="4"/>
  <c r="K44" i="4"/>
  <c r="M45" i="4"/>
  <c r="L115" i="9"/>
  <c r="C115" i="9"/>
  <c r="I115" i="9"/>
  <c r="E115" i="9"/>
  <c r="D115" i="9"/>
  <c r="F115" i="9"/>
  <c r="M79" i="4"/>
  <c r="K78" i="4"/>
  <c r="F72" i="9"/>
  <c r="L72" i="9"/>
  <c r="M72" i="9"/>
  <c r="D72" i="9"/>
  <c r="I72" i="9"/>
  <c r="C72" i="9"/>
  <c r="E72" i="9"/>
  <c r="K82" i="4"/>
  <c r="M83" i="4"/>
  <c r="F79" i="9"/>
  <c r="L79" i="9"/>
  <c r="M79" i="9"/>
  <c r="C79" i="9"/>
  <c r="E79" i="9"/>
  <c r="I79" i="9"/>
  <c r="D79" i="9"/>
  <c r="L64" i="9"/>
  <c r="M64" i="9"/>
  <c r="C64" i="9"/>
  <c r="D107" i="9"/>
  <c r="C107" i="9"/>
  <c r="F107" i="9"/>
  <c r="I107" i="9"/>
  <c r="L107" i="9"/>
  <c r="M107" i="9"/>
  <c r="E107" i="9"/>
  <c r="E119" i="9"/>
  <c r="D119" i="9"/>
  <c r="F119" i="9"/>
  <c r="I119" i="9"/>
  <c r="C119" i="9"/>
  <c r="L119" i="9"/>
  <c r="M119" i="9"/>
  <c r="L77" i="9"/>
  <c r="M77" i="9"/>
  <c r="E77" i="9"/>
  <c r="I77" i="9"/>
  <c r="F77" i="9"/>
  <c r="C77" i="9"/>
  <c r="D77" i="9"/>
  <c r="F67" i="9"/>
  <c r="E67" i="9"/>
  <c r="D67" i="9"/>
  <c r="L67" i="9"/>
  <c r="C67" i="9"/>
  <c r="I67" i="9"/>
  <c r="M13" i="4"/>
  <c r="K12" i="4"/>
  <c r="J12" i="4"/>
  <c r="F64" i="9"/>
  <c r="L75" i="9"/>
  <c r="I75" i="9"/>
  <c r="E75" i="9"/>
  <c r="D75" i="9"/>
  <c r="C75" i="9"/>
  <c r="F75" i="9"/>
  <c r="K60" i="4"/>
  <c r="M61" i="4"/>
  <c r="M31" i="4"/>
  <c r="K30" i="4"/>
  <c r="M55" i="4"/>
  <c r="K54" i="4"/>
  <c r="C111" i="9"/>
  <c r="I111" i="9"/>
  <c r="E111" i="9"/>
  <c r="L111" i="9"/>
  <c r="M111" i="9"/>
  <c r="D111" i="9"/>
  <c r="F111" i="9"/>
  <c r="M85" i="4"/>
  <c r="K84" i="4"/>
  <c r="K6" i="4"/>
  <c r="J6" i="4"/>
  <c r="F58" i="9"/>
  <c r="M7" i="4"/>
  <c r="M100" i="9"/>
  <c r="M5" i="4"/>
  <c r="K4" i="4"/>
  <c r="J4" i="4"/>
  <c r="D56" i="9"/>
  <c r="E56" i="9"/>
  <c r="D104" i="9"/>
  <c r="L104" i="9"/>
  <c r="M104" i="9"/>
  <c r="I104" i="9"/>
  <c r="E104" i="9"/>
  <c r="C104" i="9"/>
  <c r="F104" i="9"/>
  <c r="M53" i="4"/>
  <c r="K52" i="4"/>
  <c r="F86" i="9"/>
  <c r="L86" i="9"/>
  <c r="M86" i="9"/>
  <c r="C86" i="9"/>
  <c r="E86" i="9"/>
  <c r="I86" i="9"/>
  <c r="D86" i="9"/>
  <c r="E110" i="9"/>
  <c r="L110" i="9"/>
  <c r="M110" i="9"/>
  <c r="I110" i="9"/>
  <c r="F110" i="9"/>
  <c r="D110" i="9"/>
  <c r="C110" i="9"/>
  <c r="L126" i="9"/>
  <c r="M126" i="9"/>
  <c r="I126" i="9"/>
  <c r="C126" i="9"/>
  <c r="D126" i="9"/>
  <c r="E126" i="9"/>
  <c r="F126" i="9"/>
  <c r="M17" i="4"/>
  <c r="K16" i="4"/>
  <c r="M29" i="4"/>
  <c r="K28" i="4"/>
  <c r="M19" i="4"/>
  <c r="K18" i="4"/>
  <c r="L101" i="9"/>
  <c r="M101" i="9"/>
  <c r="C101" i="9"/>
  <c r="F101" i="9"/>
  <c r="I101" i="9"/>
  <c r="E101" i="9"/>
  <c r="D101" i="9"/>
  <c r="L93" i="9"/>
  <c r="M93" i="9"/>
  <c r="C93" i="9"/>
  <c r="E93" i="9"/>
  <c r="F93" i="9"/>
  <c r="I93" i="9"/>
  <c r="D93" i="9"/>
  <c r="E85" i="9"/>
  <c r="F85" i="9"/>
  <c r="L85" i="9"/>
  <c r="M85" i="9"/>
  <c r="D85" i="9"/>
  <c r="I85" i="9"/>
  <c r="C85" i="9"/>
  <c r="H45" i="9"/>
  <c r="I44" i="9"/>
  <c r="J40" i="9"/>
  <c r="H44" i="9"/>
  <c r="D65" i="9"/>
  <c r="E65" i="9"/>
  <c r="L65" i="9"/>
  <c r="M65" i="9"/>
  <c r="C65" i="9"/>
  <c r="F65" i="9"/>
  <c r="K42" i="4"/>
  <c r="M43" i="4"/>
  <c r="M84" i="9"/>
  <c r="K20" i="4"/>
  <c r="M21" i="4"/>
  <c r="K2" i="4"/>
  <c r="J2" i="4"/>
  <c r="F54" i="9"/>
  <c r="M3" i="4"/>
  <c r="L120" i="9"/>
  <c r="M120" i="9"/>
  <c r="C120" i="9"/>
  <c r="D120" i="9"/>
  <c r="I120" i="9"/>
  <c r="F120" i="9"/>
  <c r="E120" i="9"/>
  <c r="E66" i="9"/>
  <c r="I66" i="9"/>
  <c r="L66" i="9"/>
  <c r="M66" i="9"/>
  <c r="F66" i="9"/>
  <c r="C66" i="9"/>
  <c r="D66" i="9"/>
  <c r="F127" i="9"/>
  <c r="L127" i="9"/>
  <c r="M127" i="9"/>
  <c r="I127" i="9"/>
  <c r="E127" i="9"/>
  <c r="C127" i="9"/>
  <c r="D127" i="9"/>
  <c r="F71" i="9"/>
  <c r="C71" i="9"/>
  <c r="I71" i="9"/>
  <c r="L71" i="9"/>
  <c r="M71" i="9"/>
  <c r="D71" i="9"/>
  <c r="E71" i="9"/>
  <c r="D69" i="9"/>
  <c r="C69" i="9"/>
  <c r="E69" i="9"/>
  <c r="F69" i="9"/>
  <c r="I69" i="9"/>
  <c r="L69" i="9"/>
  <c r="M69" i="9"/>
  <c r="D128" i="9"/>
  <c r="F128" i="9"/>
  <c r="C128" i="9"/>
  <c r="E128" i="9"/>
  <c r="L128" i="9"/>
  <c r="M128" i="9"/>
  <c r="I128" i="9"/>
  <c r="B38" i="9"/>
  <c r="I39" i="9"/>
  <c r="H39" i="9"/>
  <c r="D55" i="9"/>
  <c r="L55" i="9"/>
  <c r="M55" i="9"/>
  <c r="C55" i="9"/>
  <c r="F55" i="9"/>
  <c r="E88" i="9"/>
  <c r="L88" i="9"/>
  <c r="M88" i="9"/>
  <c r="C88" i="9"/>
  <c r="I88" i="9"/>
  <c r="F88" i="9"/>
  <c r="D88" i="9"/>
  <c r="E80" i="9"/>
  <c r="D80" i="9"/>
  <c r="I80" i="9"/>
  <c r="L80" i="9"/>
  <c r="M80" i="9"/>
  <c r="F80" i="9"/>
  <c r="C80" i="9"/>
  <c r="M67" i="9"/>
  <c r="C122" i="9"/>
  <c r="E122" i="9"/>
  <c r="I122" i="9"/>
  <c r="L122" i="9"/>
  <c r="M122" i="9"/>
  <c r="F122" i="9"/>
  <c r="D122" i="9"/>
  <c r="M81" i="9"/>
  <c r="F114" i="9"/>
  <c r="E114" i="9"/>
  <c r="C114" i="9"/>
  <c r="D114" i="9"/>
  <c r="I114" i="9"/>
  <c r="L114" i="9"/>
  <c r="M114" i="9"/>
  <c r="F74" i="9"/>
  <c r="C74" i="9"/>
  <c r="L74" i="9"/>
  <c r="M74" i="9"/>
  <c r="E74" i="9"/>
  <c r="D74" i="9"/>
  <c r="I74" i="9"/>
  <c r="K40" i="4"/>
  <c r="M41" i="4"/>
  <c r="K24" i="4"/>
  <c r="M25" i="4"/>
  <c r="R46" i="9"/>
  <c r="L47" i="9"/>
  <c r="N46" i="9"/>
  <c r="T46" i="9"/>
  <c r="L13" i="9"/>
  <c r="P46" i="9"/>
  <c r="M89" i="9"/>
  <c r="C61" i="9"/>
  <c r="L61" i="9"/>
  <c r="M61" i="9"/>
  <c r="F61" i="9"/>
  <c r="D61" i="9"/>
  <c r="E61" i="9"/>
  <c r="K58" i="4"/>
  <c r="M59" i="4"/>
  <c r="C70" i="9"/>
  <c r="I70" i="9"/>
  <c r="F70" i="9"/>
  <c r="E70" i="9"/>
  <c r="D70" i="9"/>
  <c r="L70" i="9"/>
  <c r="M70" i="9"/>
  <c r="F57" i="9"/>
  <c r="D57" i="9"/>
  <c r="C57" i="9"/>
  <c r="E57" i="9"/>
  <c r="L57" i="9"/>
  <c r="M57" i="9"/>
  <c r="K70" i="4"/>
  <c r="M71" i="4"/>
  <c r="F78" i="9"/>
  <c r="I78" i="9"/>
  <c r="L78" i="9"/>
  <c r="M78" i="9"/>
  <c r="D78" i="9"/>
  <c r="E78" i="9"/>
  <c r="C78" i="9"/>
  <c r="F108" i="9"/>
  <c r="I108" i="9"/>
  <c r="E108" i="9"/>
  <c r="C108" i="9"/>
  <c r="L108" i="9"/>
  <c r="M108" i="9"/>
  <c r="D108" i="9"/>
  <c r="D94" i="9"/>
  <c r="F94" i="9"/>
  <c r="E94" i="9"/>
  <c r="C94" i="9"/>
  <c r="L94" i="9"/>
  <c r="M94" i="9"/>
  <c r="I94" i="9"/>
  <c r="F103" i="9"/>
  <c r="L103" i="9"/>
  <c r="M103" i="9"/>
  <c r="I103" i="9"/>
  <c r="E103" i="9"/>
  <c r="D103" i="9"/>
  <c r="C103" i="9"/>
  <c r="M112" i="9"/>
  <c r="C95" i="9"/>
  <c r="L95" i="9"/>
  <c r="M95" i="9"/>
  <c r="E95" i="9"/>
  <c r="F95" i="9"/>
  <c r="I95" i="9"/>
  <c r="D95" i="9"/>
  <c r="M75" i="9"/>
  <c r="M63" i="4"/>
  <c r="K62" i="4"/>
  <c r="M115" i="9"/>
  <c r="C98" i="9"/>
  <c r="D98" i="9"/>
  <c r="E98" i="9"/>
  <c r="I98" i="9"/>
  <c r="F98" i="9"/>
  <c r="L98" i="9"/>
  <c r="M98" i="9"/>
  <c r="M23" i="4"/>
  <c r="K22" i="4"/>
  <c r="F124" i="9"/>
  <c r="E124" i="9"/>
  <c r="I124" i="9"/>
  <c r="D124" i="9"/>
  <c r="L124" i="9"/>
  <c r="M124" i="9"/>
  <c r="C124" i="9"/>
  <c r="T41" i="9"/>
  <c r="L42" i="9"/>
  <c r="C40" i="9"/>
  <c r="C42" i="9"/>
  <c r="L11" i="9"/>
  <c r="P41" i="9"/>
  <c r="N41" i="9"/>
  <c r="R41" i="9"/>
  <c r="E59" i="9"/>
  <c r="D64" i="9"/>
  <c r="E64" i="9"/>
  <c r="G105" i="9"/>
  <c r="J82" i="9"/>
  <c r="J65" i="9"/>
  <c r="J89" i="9"/>
  <c r="D62" i="9"/>
  <c r="E62" i="9"/>
  <c r="D58" i="9"/>
  <c r="E58" i="9"/>
  <c r="D60" i="9"/>
  <c r="E60" i="9"/>
  <c r="F56" i="9"/>
  <c r="G69" i="9"/>
  <c r="G79" i="9"/>
  <c r="E55" i="9"/>
  <c r="J120" i="9"/>
  <c r="J85" i="9"/>
  <c r="G57" i="9"/>
  <c r="I57" i="9"/>
  <c r="D54" i="9"/>
  <c r="J59" i="9"/>
  <c r="G108" i="9"/>
  <c r="J104" i="9"/>
  <c r="J94" i="9"/>
  <c r="J71" i="9"/>
  <c r="J87" i="9"/>
  <c r="J56" i="9"/>
  <c r="J74" i="9"/>
  <c r="J63" i="9"/>
  <c r="J106" i="9"/>
  <c r="J68" i="9"/>
  <c r="J127" i="9"/>
  <c r="J121" i="9"/>
  <c r="J69" i="9"/>
  <c r="J117" i="9"/>
  <c r="J107" i="9"/>
  <c r="J116" i="9"/>
  <c r="J119" i="9"/>
  <c r="J72" i="9"/>
  <c r="J96" i="9"/>
  <c r="J88" i="9"/>
  <c r="G92" i="9"/>
  <c r="G117" i="9"/>
  <c r="J76" i="9"/>
  <c r="J81" i="9"/>
  <c r="G77" i="9"/>
  <c r="G115" i="9"/>
  <c r="J67" i="9"/>
  <c r="J123" i="9"/>
  <c r="J73" i="9"/>
  <c r="J109" i="9"/>
  <c r="G116" i="9"/>
  <c r="J114" i="9"/>
  <c r="J80" i="9"/>
  <c r="J111" i="9"/>
  <c r="G72" i="9"/>
  <c r="J78" i="9"/>
  <c r="J66" i="9"/>
  <c r="J100" i="9"/>
  <c r="J99" i="9"/>
  <c r="J91" i="9"/>
  <c r="J124" i="9"/>
  <c r="J98" i="9"/>
  <c r="J110" i="9"/>
  <c r="G56" i="9"/>
  <c r="E53" i="9"/>
  <c r="G123" i="9"/>
  <c r="G94" i="9"/>
  <c r="G107" i="9"/>
  <c r="G102" i="9"/>
  <c r="G128" i="9"/>
  <c r="G83" i="9"/>
  <c r="G59" i="9"/>
  <c r="I59" i="9"/>
  <c r="G68" i="9"/>
  <c r="J112" i="9"/>
  <c r="D39" i="9"/>
  <c r="C39" i="9"/>
  <c r="C41" i="9"/>
  <c r="F39" i="9"/>
  <c r="E39" i="9"/>
  <c r="G81" i="9"/>
  <c r="J57" i="9"/>
  <c r="J122" i="9"/>
  <c r="H46" i="9"/>
  <c r="H47" i="9"/>
  <c r="G58" i="9"/>
  <c r="I58" i="9"/>
  <c r="G87" i="9"/>
  <c r="J115" i="9"/>
  <c r="G67" i="9"/>
  <c r="G121" i="9"/>
  <c r="F44" i="9"/>
  <c r="E44" i="9"/>
  <c r="C44" i="9"/>
  <c r="D44" i="9"/>
  <c r="J93" i="9"/>
  <c r="G113" i="9"/>
  <c r="G66" i="9"/>
  <c r="J79" i="9"/>
  <c r="G62" i="9"/>
  <c r="I62" i="9"/>
  <c r="G96" i="9"/>
  <c r="G88" i="9"/>
  <c r="G90" i="9"/>
  <c r="G114" i="9"/>
  <c r="J103" i="9"/>
  <c r="J75" i="9"/>
  <c r="J62" i="9"/>
  <c r="J90" i="9"/>
  <c r="G100" i="9"/>
  <c r="J125" i="9"/>
  <c r="J84" i="9"/>
  <c r="L14" i="9"/>
  <c r="T47" i="9"/>
  <c r="G45" i="9"/>
  <c r="N47" i="9"/>
  <c r="D45" i="9"/>
  <c r="D47" i="9"/>
  <c r="R47" i="9"/>
  <c r="F45" i="9"/>
  <c r="P47" i="9"/>
  <c r="E45" i="9"/>
  <c r="E47" i="9"/>
  <c r="G80" i="9"/>
  <c r="G103" i="9"/>
  <c r="G73" i="9"/>
  <c r="G98" i="9"/>
  <c r="G97" i="9"/>
  <c r="J53" i="9"/>
  <c r="G71" i="9"/>
  <c r="G86" i="9"/>
  <c r="G122" i="9"/>
  <c r="G84" i="9"/>
  <c r="J92" i="9"/>
  <c r="G55" i="9"/>
  <c r="I55" i="9"/>
  <c r="G120" i="9"/>
  <c r="J108" i="9"/>
  <c r="J61" i="9"/>
  <c r="J55" i="9"/>
  <c r="G82" i="9"/>
  <c r="J77" i="9"/>
  <c r="G64" i="9"/>
  <c r="I64" i="9"/>
  <c r="G112" i="9"/>
  <c r="G78" i="9"/>
  <c r="G74" i="9"/>
  <c r="J97" i="9"/>
  <c r="G126" i="9"/>
  <c r="G106" i="9"/>
  <c r="N42" i="9"/>
  <c r="T42" i="9"/>
  <c r="P42" i="9"/>
  <c r="E40" i="9"/>
  <c r="E42" i="9"/>
  <c r="R42" i="9"/>
  <c r="F40" i="9"/>
  <c r="L12" i="9"/>
  <c r="G125" i="9"/>
  <c r="G61" i="9"/>
  <c r="I61" i="9"/>
  <c r="G101" i="9"/>
  <c r="G104" i="9"/>
  <c r="G76" i="9"/>
  <c r="G95" i="9"/>
  <c r="G63" i="9"/>
  <c r="I63" i="9"/>
  <c r="D118" i="9"/>
  <c r="D130" i="9"/>
  <c r="E118" i="9"/>
  <c r="I118" i="9"/>
  <c r="L118" i="9"/>
  <c r="M118" i="9"/>
  <c r="C118" i="9"/>
  <c r="F118" i="9"/>
  <c r="F130" i="9"/>
  <c r="G124" i="9"/>
  <c r="G99" i="9"/>
  <c r="G127" i="9"/>
  <c r="C45" i="9"/>
  <c r="C47" i="9"/>
  <c r="J95" i="9"/>
  <c r="J70" i="9"/>
  <c r="G110" i="9"/>
  <c r="J126" i="9"/>
  <c r="J86" i="9"/>
  <c r="J105" i="9"/>
  <c r="G109" i="9"/>
  <c r="G91" i="9"/>
  <c r="G89" i="9"/>
  <c r="D40" i="9"/>
  <c r="D42" i="9"/>
  <c r="J128" i="9"/>
  <c r="G93" i="9"/>
  <c r="G85" i="9"/>
  <c r="G65" i="9"/>
  <c r="I65" i="9"/>
  <c r="J101" i="9"/>
  <c r="G111" i="9"/>
  <c r="G70" i="9"/>
  <c r="G75" i="9"/>
  <c r="J83" i="9"/>
  <c r="G119" i="9"/>
  <c r="J102" i="9"/>
  <c r="J113" i="9"/>
  <c r="G60" i="9"/>
  <c r="I60" i="9"/>
  <c r="I56" i="9"/>
  <c r="J60" i="9"/>
  <c r="J58" i="9"/>
  <c r="E54" i="9"/>
  <c r="E130" i="9"/>
  <c r="H40" i="9"/>
  <c r="G40" i="9"/>
  <c r="I40" i="9"/>
  <c r="G54" i="9"/>
  <c r="I54" i="9"/>
  <c r="J54" i="9"/>
  <c r="G39" i="9"/>
  <c r="J118" i="9"/>
  <c r="G44" i="9"/>
  <c r="G46" i="9"/>
  <c r="C130" i="9"/>
  <c r="J130" i="9"/>
  <c r="D46" i="9"/>
  <c r="E46" i="9"/>
  <c r="F46" i="9"/>
  <c r="F47" i="9"/>
  <c r="G118" i="9"/>
  <c r="C46" i="9"/>
  <c r="E41" i="9"/>
  <c r="F42" i="9"/>
  <c r="F41" i="9"/>
  <c r="I45" i="9"/>
  <c r="D41" i="9"/>
  <c r="G41" i="9"/>
  <c r="H42" i="9"/>
  <c r="H41" i="9"/>
  <c r="G42" i="9"/>
  <c r="I42" i="9"/>
  <c r="K42" i="9"/>
  <c r="G53" i="9"/>
  <c r="I53" i="9"/>
  <c r="I130" i="9"/>
  <c r="G47" i="9"/>
  <c r="I47" i="9"/>
  <c r="E11" i="9"/>
  <c r="D11" i="9"/>
  <c r="I41" i="9"/>
  <c r="K41" i="9"/>
  <c r="I46" i="9"/>
  <c r="K46" i="9"/>
  <c r="J41" i="9"/>
  <c r="G130" i="9"/>
  <c r="K47" i="9"/>
  <c r="J42" i="9"/>
  <c r="E13" i="9"/>
  <c r="D13" i="9"/>
  <c r="E12" i="9"/>
  <c r="D12" i="9"/>
  <c r="E14" i="9"/>
  <c r="D14" i="9"/>
  <c r="E10"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5D705C27-4F37-419F-92B0-C6BFFE53F048}">
      <text>
        <r>
          <rPr>
            <sz val="8"/>
            <color indexed="81"/>
            <rFont val="Tahoma"/>
            <family val="2"/>
          </rPr>
          <t>Vybrať z rozbaľovacieho zoznamu</t>
        </r>
        <r>
          <rPr>
            <sz val="8"/>
            <color indexed="81"/>
            <rFont val="Tahoma"/>
            <family val="2"/>
          </rPr>
          <t xml:space="preserve">
</t>
        </r>
      </text>
    </comment>
    <comment ref="A7" authorId="0" shapeId="0" xr:uid="{A59ACD4C-EB7E-4BB3-B0ED-BC31C33F551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C967C091-1683-4412-AB62-DC741DA6FB6D}">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110EDE5B-D9D5-4F11-9D9D-9B039F27F3BF}">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28669770-62A4-4CF9-AFE7-1E46A906F9C9}">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56DAD029-9EFE-4DFD-B03F-E25860A5E93C}">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61CF34E0-9F5B-4EAD-B177-B0BD624ACE8E}">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DCE515DE-9E99-4558-B364-8C5E60D0D9A5}">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B1325AC4-7609-4D51-ACFF-ED742D4484EF}">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169D81FD-9924-4D66-9128-07B595CD20B7}">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B3CEF716-C389-4E43-95D5-91177BB26B73}">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96412168-48B0-40D0-8C99-D7B3CB572EC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E28DAAAC-8B23-4B12-B819-D8476760202A}">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927B31F9-3379-43D1-BD33-06A3939DF7B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F609240D-ABAB-4A62-962D-85C1F31BE12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20A4CCA5-BCE2-40B5-B701-361F5E5FCA4A}">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B815EA3A-FC52-4A78-B6B1-941FD4C2C46B}">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58C0CFFB-53A8-41A5-8258-471B18F95F97}">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C8028B37-98F2-4F30-9141-A55C861C54D4}">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A74447A5-CFDF-4F44-8A17-7BA071032877}">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7EC98C4-FD4C-4CC9-845A-15B533BAFEB3}">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<sst xmlns="http://schemas.openxmlformats.org/spreadsheetml/2006/main" count="5722" uniqueCount="2466">
  <si>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</si>
  <si>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</si>
  <si>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</si>
  <si>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</si>
  <si>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</si>
  <si>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</si>
  <si>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</si>
  <si>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</si>
  <si>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</si>
  <si>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</si>
  <si>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</si>
  <si>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</si>
  <si>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</si>
  <si>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</si>
  <si>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</si>
  <si>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</si>
  <si>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</si>
  <si>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</si>
  <si>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</si>
  <si>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</si>
  <si>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</si>
  <si>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</si>
  <si>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</si>
  <si>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</si>
  <si>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</si>
  <si>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</si>
  <si>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</si>
  <si>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</si>
  <si>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</si>
  <si>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</si>
  <si>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</si>
  <si>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</si>
  <si>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</si>
  <si>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</si>
  <si>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</si>
  <si>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</si>
  <si>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</si>
  <si>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</si>
  <si>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</si>
  <si>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</si>
  <si>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</si>
  <si>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</si>
  <si>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</si>
  <si>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</si>
  <si>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</si>
  <si>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</si>
  <si>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</si>
  <si>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</si>
  <si>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</si>
  <si>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</si>
  <si>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</si>
  <si>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</si>
  <si>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</si>
  <si>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</si>
  <si>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</si>
  <si>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</si>
  <si>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</si>
  <si>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</si>
  <si>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</si>
  <si>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</si>
  <si>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</si>
  <si>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</si>
  <si>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</si>
  <si>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</si>
  <si>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</si>
  <si>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</si>
  <si>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</si>
  <si>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</si>
  <si>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</si>
  <si>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</si>
  <si>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</si>
  <si>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</si>
  <si>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</si>
  <si>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</si>
  <si>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</si>
  <si>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</si>
  <si>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</si>
  <si>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</si>
  <si>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</si>
  <si>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</si>
  <si>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</si>
  <si>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</si>
  <si>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</si>
  <si>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</si>
  <si>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</si>
  <si>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</si>
  <si>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</si>
  <si>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</si>
  <si>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</si>
  <si>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</si>
  <si>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</si>
  <si>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</si>
  <si>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</si>
  <si>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</si>
  <si>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</si>
  <si>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</si>
  <si>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</si>
  <si>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</si>
  <si>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</si>
  <si>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</si>
  <si>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</si>
  <si>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</si>
  <si>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</si>
  <si>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</si>
  <si>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</si>
  <si>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</si>
  <si>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</si>
  <si>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</si>
  <si>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</si>
  <si>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</si>
  <si>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</si>
  <si>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</si>
  <si>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</si>
  <si>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</si>
  <si>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</si>
  <si>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</si>
  <si>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</si>
  <si>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</si>
  <si>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</si>
  <si>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</si>
  <si>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</si>
  <si>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</si>
  <si>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</si>
  <si>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</si>
  <si>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</si>
  <si>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</si>
  <si>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</si>
  <si>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</si>
  <si>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</si>
  <si>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</si>
  <si>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</si>
  <si>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</si>
  <si>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</si>
  <si>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</si>
  <si>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</si>
  <si>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</si>
  <si>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</si>
  <si>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</si>
  <si>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</si>
  <si>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</si>
  <si>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</si>
  <si>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</si>
  <si>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</si>
  <si>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</si>
  <si>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</si>
  <si>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</si>
  <si>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</si>
  <si>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</si>
  <si>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</si>
  <si>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</si>
  <si>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</si>
  <si>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</si>
  <si>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</si>
  <si>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</si>
  <si>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</si>
  <si>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</si>
  <si>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</si>
  <si>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</si>
  <si>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</si>
  <si>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</si>
  <si>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</si>
  <si>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</si>
  <si>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</si>
  <si>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</si>
  <si>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</si>
  <si>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</si>
  <si>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</si>
  <si>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</si>
  <si>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</si>
  <si>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</si>
  <si>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</si>
  <si>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</si>
  <si>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</si>
  <si>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</si>
  <si>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</si>
  <si>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</si>
  <si>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</si>
  <si>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</si>
  <si>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</si>
  <si>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</si>
  <si>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</si>
  <si>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</si>
  <si>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</si>
  <si>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</si>
  <si>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</si>
  <si>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</si>
  <si>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</si>
  <si>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</si>
  <si>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</si>
  <si>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</si>
  <si>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</si>
  <si>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</si>
  <si>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</si>
  <si>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</si>
  <si>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</si>
  <si>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</si>
  <si>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</si>
  <si>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</si>
  <si>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</si>
  <si>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</si>
  <si>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</si>
  <si>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</si>
  <si>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</si>
  <si>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</si>
  <si>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</si>
  <si>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</si>
  <si>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</si>
  <si>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</si>
  <si>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</si>
  <si>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</si>
  <si>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</si>
  <si>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</si>
  <si>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</si>
  <si>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</si>
  <si>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</si>
  <si>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</si>
  <si>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</si>
  <si>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</si>
  <si>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</si>
  <si>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</si>
  <si>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</si>
  <si>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</si>
  <si>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</si>
  <si>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</si>
  <si>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</si>
  <si>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</si>
  <si>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</si>
  <si>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</si>
  <si>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</si>
  <si>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</si>
  <si>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</si>
  <si>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</si>
  <si>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</si>
  <si>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</si>
  <si>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</si>
  <si>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</si>
  <si>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</si>
  <si>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</si>
  <si>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</si>
  <si>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</si>
  <si>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</si>
  <si>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</si>
  <si>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</si>
  <si>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</si>
  <si>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</si>
  <si>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</si>
  <si>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</si>
  <si>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</si>
  <si>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</si>
  <si>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</si>
  <si>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</si>
  <si>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</si>
  <si>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</si>
  <si>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</si>
  <si>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</si>
  <si>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</si>
  <si>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</si>
  <si>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</si>
  <si>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</si>
  <si>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</si>
  <si>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</si>
  <si>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</si>
  <si>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</si>
  <si>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</si>
  <si>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</si>
  <si>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</si>
  <si>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</si>
  <si>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</si>
  <si>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</si>
  <si>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</si>
  <si>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</si>
  <si>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</si>
  <si>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</si>
  <si>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</si>
  <si>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</si>
  <si>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</si>
  <si>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</si>
  <si>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</si>
  <si>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</si>
  <si>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</si>
  <si>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</si>
  <si>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</si>
  <si>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</si>
  <si>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</si>
  <si>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</si>
  <si>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</si>
  <si>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</si>
  <si>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</si>
  <si>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</si>
  <si>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</si>
  <si>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</si>
  <si>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</si>
  <si>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</si>
  <si>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</si>
  <si>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</si>
  <si>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</si>
  <si>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</si>
  <si>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</si>
  <si>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</si>
  <si>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</si>
  <si>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</si>
  <si>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</si>
  <si>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</si>
  <si>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</si>
  <si>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</si>
  <si>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</si>
  <si>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</si>
  <si>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</si>
  <si>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</si>
  <si>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</si>
  <si>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</si>
  <si>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</si>
  <si>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</si>
  <si>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</si>
  <si>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</si>
  <si>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</si>
  <si>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</si>
  <si>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</si>
  <si>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</si>
  <si>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</si>
  <si>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</si>
  <si>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</si>
  <si>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</si>
  <si>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</si>
  <si>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</si>
  <si>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</si>
  <si>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</si>
  <si>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</si>
  <si>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</si>
  <si>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</si>
  <si>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</si>
  <si>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</si>
  <si>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</si>
  <si>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</si>
  <si>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</si>
  <si>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</si>
  <si>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</si>
  <si>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</si>
  <si>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</si>
  <si>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</si>
  <si>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</si>
  <si>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</si>
  <si>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</si>
  <si>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</si>
  <si>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</si>
  <si>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</si>
  <si>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</si>
  <si>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</si>
  <si>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</si>
  <si>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</si>
  <si>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</si>
  <si>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</si>
  <si>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</si>
  <si>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</si>
  <si>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</si>
  <si>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</si>
  <si>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</si>
  <si>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</si>
  <si>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</si>
  <si>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</si>
  <si>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</si>
  <si>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</si>
  <si>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</si>
  <si>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</si>
  <si>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</si>
  <si>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</si>
  <si>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</si>
  <si>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</si>
  <si>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</si>
  <si>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</si>
  <si>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</si>
  <si>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</si>
  <si>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</si>
  <si>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</si>
  <si>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</si>
  <si>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</si>
  <si>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</si>
  <si>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</si>
  <si>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</si>
  <si>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</si>
  <si>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</si>
  <si>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</si>
  <si>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</si>
  <si>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</si>
  <si>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</si>
  <si>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</si>
  <si>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</si>
  <si>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</si>
  <si>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</si>
  <si>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</si>
  <si>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</si>
  <si>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</si>
  <si>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</si>
  <si>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</si>
  <si>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</si>
  <si>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</si>
  <si>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</si>
  <si>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</si>
  <si>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</si>
  <si>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</si>
  <si>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</si>
  <si>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</si>
  <si>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</si>
  <si>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</si>
  <si>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</si>
  <si>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</si>
  <si>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</si>
  <si>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</si>
  <si>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</si>
  <si>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</si>
  <si>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</si>
  <si>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</si>
  <si>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</si>
  <si>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</si>
  <si>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</si>
  <si>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</si>
  <si>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</si>
  <si>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</si>
  <si>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</si>
  <si>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</si>
  <si>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</si>
  <si>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</si>
  <si>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</si>
  <si>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</si>
  <si>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</si>
  <si>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</si>
  <si>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</si>
  <si>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</si>
  <si>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</si>
  <si>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</si>
  <si>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</si>
  <si>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</si>
  <si>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</si>
  <si>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</si>
  <si>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</si>
  <si>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</si>
  <si>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</si>
  <si>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</si>
  <si>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</si>
  <si>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</si>
  <si>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</si>
  <si>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</si>
  <si>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</si>
  <si>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</si>
  <si>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</si>
  <si>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</si>
  <si>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</si>
  <si>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</si>
  <si>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</si>
  <si>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</si>
  <si>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</si>
  <si>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</si>
  <si>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</si>
  <si>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</si>
  <si>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</si>
  <si>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</si>
  <si>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</si>
  <si>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</si>
  <si>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</si>
  <si>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</si>
  <si>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</si>
  <si>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</si>
  <si>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</si>
  <si>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</si>
  <si>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</si>
  <si>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</si>
  <si>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</si>
  <si>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</si>
  <si>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</si>
  <si>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</si>
  <si>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</si>
  <si>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</si>
  <si>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</si>
  <si>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</si>
  <si>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</si>
  <si>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</si>
  <si>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</si>
  <si>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</si>
  <si>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</si>
  <si>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</si>
  <si>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</si>
  <si>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</si>
  <si>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</si>
  <si>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</si>
  <si>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</si>
  <si>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</si>
  <si>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</si>
  <si>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</si>
  <si>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</si>
  <si>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</si>
  <si>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</si>
  <si>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</si>
  <si>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</si>
  <si>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</si>
  <si>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</si>
  <si>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</si>
  <si>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</si>
  <si>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</si>
  <si>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</si>
  <si>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</si>
  <si>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</si>
  <si>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</si>
  <si>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</si>
  <si>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</si>
  <si>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</si>
  <si>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</si>
  <si>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</si>
  <si>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</si>
  <si>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</si>
  <si>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</si>
  <si>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</si>
  <si>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</si>
  <si>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</si>
  <si>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</si>
  <si>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</si>
  <si>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</si>
  <si>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</si>
  <si>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</si>
  <si>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</si>
  <si>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</si>
  <si>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</si>
  <si>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</si>
  <si>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</si>
  <si>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</si>
  <si>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</si>
  <si>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</si>
  <si>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</si>
  <si>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</si>
  <si>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</si>
  <si>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</si>
  <si>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</si>
  <si>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</si>
  <si>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</si>
  <si>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</si>
  <si>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</si>
  <si>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</si>
  <si>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</si>
  <si>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</si>
  <si>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</si>
  <si>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</si>
  <si>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</si>
  <si>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</si>
  <si>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</si>
  <si>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</si>
  <si>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</si>
  <si>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</si>
  <si>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</si>
  <si>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</si>
  <si>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</si>
  <si>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</si>
  <si>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</si>
  <si>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</si>
  <si>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</si>
  <si>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</si>
  <si>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</si>
  <si>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</si>
  <si>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</si>
  <si>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</si>
  <si>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</si>
  <si>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</si>
  <si>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</si>
  <si>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</si>
  <si>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</si>
  <si>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</si>
  <si>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</si>
  <si>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</si>
  <si>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</si>
  <si>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</si>
  <si>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</si>
  <si>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</si>
  <si>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</si>
  <si>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</si>
  <si>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</si>
  <si>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</si>
  <si>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</si>
  <si>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</si>
  <si>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</si>
  <si>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</si>
  <si>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</si>
  <si>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</si>
  <si>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</si>
  <si>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</si>
  <si>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</si>
  <si>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</si>
  <si>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</si>
  <si>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</si>
  <si>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</si>
  <si>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</si>
  <si>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</si>
  <si>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</si>
  <si>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</si>
  <si>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</si>
  <si>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</si>
  <si>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</si>
  <si>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</si>
  <si>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</si>
  <si>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</si>
  <si>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</si>
  <si>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</si>
  <si>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</si>
  <si>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</si>
  <si>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</si>
  <si>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</si>
  <si>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</si>
  <si>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</si>
  <si>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</si>
  <si>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</si>
  <si>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</si>
  <si>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</si>
  <si>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</si>
  <si>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</si>
  <si>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</si>
  <si>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</si>
  <si>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</si>
  <si>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</si>
  <si>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</si>
  <si>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</si>
  <si>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</si>
  <si>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</si>
  <si>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</si>
  <si>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</si>
  <si>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</si>
  <si>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</si>
  <si>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</si>
  <si>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</si>
  <si>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</si>
  <si>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</si>
  <si>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</si>
  <si>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</si>
  <si>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</si>
  <si>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</si>
  <si>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</si>
  <si>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</si>
  <si>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</si>
  <si>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</si>
  <si>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</si>
  <si>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</si>
  <si>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</si>
  <si>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</si>
  <si>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</si>
  <si>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</si>
  <si>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</si>
  <si>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</si>
  <si>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</si>
  <si>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</si>
  <si>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</si>
  <si>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</si>
  <si>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</si>
  <si>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</si>
  <si>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</si>
  <si>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</si>
  <si>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</si>
  <si>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</si>
  <si>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</si>
  <si>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</si>
  <si>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</si>
  <si>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</si>
  <si>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</si>
  <si>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</si>
  <si>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</si>
  <si>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</si>
  <si>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</si>
  <si>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</si>
  <si>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</si>
  <si>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</si>
  <si>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</si>
  <si>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</si>
  <si>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</si>
  <si>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</si>
  <si>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</si>
  <si>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</si>
  <si>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</si>
  <si>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</si>
  <si>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</si>
  <si>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</si>
  <si>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</si>
  <si>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</si>
  <si>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</si>
  <si>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</si>
  <si>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</si>
  <si>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</si>
  <si>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</si>
  <si>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</si>
  <si>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</si>
  <si>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</si>
  <si>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</si>
  <si>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</si>
  <si>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</si>
  <si>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</si>
  <si>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</si>
  <si>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</si>
  <si>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</si>
  <si>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</si>
  <si>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</si>
  <si>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</si>
  <si>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</si>
  <si>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</si>
  <si>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</si>
  <si>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</si>
  <si>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</si>
  <si>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</si>
  <si>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</si>
  <si>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</si>
  <si>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</si>
  <si>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</si>
  <si>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</si>
  <si>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</si>
  <si>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</si>
  <si>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</si>
  <si>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</si>
  <si>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</si>
  <si>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</si>
  <si>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</si>
  <si>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</si>
  <si>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</si>
  <si>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</si>
  <si>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</si>
  <si>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</si>
  <si>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</si>
  <si>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</si>
  <si>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</si>
  <si>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</si>
  <si>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</si>
  <si>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</si>
  <si>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</si>
  <si>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</si>
  <si>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</si>
  <si>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</si>
  <si>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</si>
  <si>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</si>
  <si>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</si>
  <si>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</si>
  <si>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</si>
  <si>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</si>
  <si>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</si>
  <si>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</si>
  <si>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</si>
  <si>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</si>
  <si>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</si>
  <si>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</si>
  <si>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</si>
  <si>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</si>
  <si>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</si>
  <si>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</si>
  <si>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</si>
  <si>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</si>
  <si>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</si>
  <si>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</si>
  <si>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</si>
  <si>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</si>
  <si>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</si>
  <si>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</si>
  <si>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</si>
  <si>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</si>
  <si>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</si>
  <si>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</si>
  <si>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</si>
  <si>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</si>
  <si>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</si>
  <si>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</si>
  <si>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</si>
  <si>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</si>
  <si>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</si>
  <si>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</si>
  <si>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</si>
  <si>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</si>
  <si>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</si>
  <si>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</si>
  <si>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</si>
  <si>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</si>
  <si>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</si>
  <si>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</si>
  <si>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</si>
  <si>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</si>
  <si>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</si>
  <si>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</si>
  <si>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</si>
  <si>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</si>
  <si>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</si>
  <si>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</si>
  <si>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</si>
  <si>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</si>
  <si>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</si>
  <si>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</si>
  <si>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</si>
  <si>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</si>
  <si>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</si>
  <si>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</si>
  <si>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</si>
  <si>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</si>
  <si>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</si>
  <si>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</si>
  <si>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</si>
  <si>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</si>
  <si>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</si>
  <si>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</si>
  <si>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</si>
  <si>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</si>
  <si>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</si>
  <si>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</si>
  <si>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</si>
  <si>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</si>
  <si>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</si>
  <si>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</si>
  <si>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</si>
  <si>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</si>
  <si>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</si>
  <si>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</si>
  <si>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</si>
  <si>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</si>
  <si>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</si>
  <si>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</si>
  <si>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</si>
  <si>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</si>
  <si>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</si>
  <si>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</si>
  <si>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</si>
  <si>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</si>
  <si>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</si>
  <si>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</si>
  <si>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</si>
  <si>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</si>
  <si>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</si>
  <si>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</si>
  <si>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</si>
  <si>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</si>
  <si>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</si>
  <si>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</si>
  <si>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</si>
  <si>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</si>
  <si>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</si>
  <si>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</si>
  <si>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</si>
  <si>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</si>
  <si>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</si>
  <si>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</si>
  <si>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</si>
  <si>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</si>
  <si>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</si>
  <si>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</si>
  <si>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</si>
  <si>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</si>
  <si>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</si>
  <si>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</si>
  <si>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</si>
  <si>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</si>
  <si>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</si>
  <si>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</si>
  <si>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</si>
  <si>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</si>
  <si>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</si>
  <si>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</si>
  <si>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</si>
  <si>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</si>
  <si>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</si>
  <si>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</si>
  <si>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</si>
  <si>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</si>
  <si>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</si>
  <si>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</si>
  <si>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</si>
  <si>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</si>
  <si>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</si>
  <si>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</si>
  <si>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</si>
  <si>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</si>
  <si>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</si>
  <si>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</si>
  <si>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</si>
  <si>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</si>
  <si>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</si>
  <si>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</si>
  <si>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</si>
  <si>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</si>
  <si>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</si>
  <si>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</si>
  <si>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</si>
  <si>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</si>
  <si>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</si>
  <si>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</si>
  <si>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</si>
  <si>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</si>
  <si>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</si>
  <si>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</si>
  <si>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</si>
  <si>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</si>
  <si>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</si>
  <si>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</si>
  <si>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</si>
  <si>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</si>
  <si>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</si>
  <si>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</si>
  <si>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</si>
  <si>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</si>
  <si>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</si>
  <si>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</si>
  <si>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</si>
  <si>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</si>
  <si>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</si>
  <si>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</si>
  <si>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</si>
  <si>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</si>
  <si>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</si>
  <si>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</si>
  <si>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</si>
  <si>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</si>
  <si>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</si>
  <si>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</si>
  <si>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</si>
  <si>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</si>
  <si>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</si>
  <si>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</si>
  <si>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</si>
  <si>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</si>
  <si>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</si>
  <si>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</si>
  <si>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</si>
  <si>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</si>
  <si>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</si>
  <si>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</si>
  <si>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</si>
  <si>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</si>
  <si>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</si>
  <si>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</si>
  <si>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</si>
  <si>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</si>
  <si>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</si>
  <si>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</si>
  <si>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</si>
  <si>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</si>
  <si>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</si>
  <si>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</si>
  <si>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</si>
  <si>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</si>
  <si>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</si>
  <si>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</si>
  <si>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</si>
  <si>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</si>
  <si>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</si>
  <si>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</si>
  <si>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</si>
  <si>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</si>
  <si>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</si>
  <si>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</si>
  <si>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</si>
  <si>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</si>
  <si>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</si>
  <si>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</si>
  <si>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</si>
  <si>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</si>
  <si>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</si>
  <si>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</si>
  <si>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</si>
  <si>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</si>
  <si>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</si>
  <si>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</si>
  <si>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</si>
  <si>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</si>
  <si>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</si>
  <si>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</si>
  <si>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</si>
  <si>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</si>
  <si>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</si>
  <si>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</si>
  <si>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</si>
  <si>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</si>
  <si>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</si>
  <si>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</si>
  <si>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</si>
  <si>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</si>
  <si>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</si>
  <si>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</si>
  <si>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</si>
  <si>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</si>
  <si>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</si>
  <si>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</si>
  <si>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</si>
  <si>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</si>
  <si>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</si>
  <si>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</si>
  <si>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</si>
  <si>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</si>
  <si>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</si>
  <si>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</si>
  <si>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</si>
  <si>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</si>
  <si>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</si>
  <si>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</si>
  <si>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</si>
  <si>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</si>
  <si>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</si>
  <si>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</si>
  <si>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</si>
  <si>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</si>
  <si>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</si>
  <si>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</si>
  <si>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</si>
  <si>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</si>
  <si>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</si>
  <si>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</si>
  <si>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</si>
  <si>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</si>
  <si>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</si>
  <si>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</si>
  <si>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</si>
  <si>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</si>
  <si>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</si>
  <si>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</si>
  <si>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</si>
  <si>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</si>
  <si>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</si>
  <si>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</si>
  <si>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</si>
  <si>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</si>
  <si>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</si>
  <si>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</si>
  <si>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</si>
  <si>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</si>
  <si>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</si>
  <si>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</si>
  <si>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</si>
  <si>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</si>
  <si>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</si>
  <si>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</si>
  <si>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</si>
  <si>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</si>
  <si>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</si>
  <si>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</si>
  <si>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</si>
  <si>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</si>
  <si>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</si>
  <si>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</si>
  <si>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</si>
  <si>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</si>
  <si>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</si>
  <si>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</si>
  <si>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</si>
  <si>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</si>
  <si>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</si>
  <si>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</si>
  <si>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</si>
  <si>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</si>
  <si>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</si>
  <si>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</si>
  <si>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</si>
  <si>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</si>
  <si>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</si>
  <si>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</si>
  <si>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</si>
  <si>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</si>
  <si>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</si>
  <si>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</si>
  <si>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</si>
  <si>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</si>
  <si>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</si>
  <si>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</si>
  <si>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</si>
  <si>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</si>
  <si>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</si>
  <si>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</si>
  <si>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</si>
  <si>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</si>
  <si>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</si>
  <si>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</si>
  <si>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</si>
  <si>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</si>
  <si>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</si>
  <si>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</si>
  <si>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</si>
  <si>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</si>
  <si>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</si>
  <si>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</si>
  <si>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</si>
  <si>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</si>
  <si>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</si>
  <si>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</si>
  <si>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</si>
  <si>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</si>
  <si>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</si>
  <si>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</si>
  <si>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</si>
  <si>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</si>
  <si>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</si>
  <si>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</si>
  <si>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</si>
  <si>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</si>
  <si>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</si>
  <si>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</si>
  <si>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</si>
  <si>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</si>
  <si>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</si>
  <si>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</si>
  <si>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</si>
  <si>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</si>
  <si>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</si>
  <si>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</si>
  <si>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</si>
  <si>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</si>
  <si>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</si>
  <si>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</si>
  <si>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</si>
  <si>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</si>
  <si>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</si>
  <si>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</si>
  <si>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</si>
  <si>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</si>
  <si>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</si>
  <si>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</si>
  <si>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</si>
  <si>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</si>
  <si>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</si>
  <si>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</si>
  <si>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</si>
  <si>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</si>
  <si>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</si>
  <si>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</si>
  <si>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</si>
  <si>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</si>
  <si>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</si>
  <si>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</si>
  <si>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</si>
  <si>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</si>
  <si>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</si>
  <si>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</si>
  <si>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</si>
  <si>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</si>
  <si>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</si>
  <si>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</si>
  <si>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</si>
  <si>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</si>
  <si>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</si>
  <si>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</si>
  <si>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</si>
  <si>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</si>
  <si>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</si>
  <si>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</si>
  <si>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</si>
  <si>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</si>
  <si>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</si>
  <si>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</si>
  <si>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</si>
  <si>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</si>
  <si>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</si>
  <si>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</si>
  <si>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</si>
  <si>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</si>
  <si>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</si>
  <si>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</si>
  <si>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</si>
  <si>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</si>
  <si>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</si>
  <si>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</si>
  <si>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</si>
  <si>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</si>
  <si>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</si>
  <si>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</si>
  <si>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</si>
  <si>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</si>
  <si>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</si>
  <si>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</si>
  <si>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</si>
  <si>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</si>
  <si>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</si>
  <si>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</si>
  <si>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</si>
  <si>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</si>
  <si>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</si>
  <si>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</si>
  <si>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</si>
  <si>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</si>
  <si>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</si>
  <si>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</si>
  <si>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</si>
  <si>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</si>
  <si>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</si>
  <si>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</si>
  <si>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</si>
  <si>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</si>
  <si>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</si>
  <si>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</si>
  <si>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</si>
  <si>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</si>
  <si>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</si>
  <si>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</si>
  <si>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</si>
  <si>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</si>
  <si>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</si>
  <si>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</si>
  <si>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</si>
  <si>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</si>
  <si>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</si>
  <si>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</si>
  <si>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</si>
  <si>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</si>
  <si>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</si>
  <si>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</si>
  <si>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</si>
  <si>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</si>
  <si>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</si>
  <si>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</si>
  <si>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</si>
  <si>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</si>
  <si>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</si>
  <si>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</si>
  <si>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</si>
  <si>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</si>
  <si>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</si>
  <si>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</si>
  <si>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</si>
  <si>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</si>
  <si>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</si>
  <si>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</si>
  <si>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</si>
  <si>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</si>
  <si>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</si>
  <si>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</si>
  <si>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</si>
  <si>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</si>
  <si>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</si>
  <si>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</si>
  <si>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</si>
  <si>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</si>
  <si>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</si>
  <si>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</si>
  <si>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</si>
  <si>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</si>
  <si>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</si>
  <si>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</si>
  <si>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</si>
  <si>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</si>
  <si>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</si>
  <si>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</si>
  <si>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</si>
  <si>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</si>
  <si>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</si>
  <si>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</si>
  <si>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</si>
  <si>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</si>
  <si>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</si>
  <si>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</si>
  <si>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</si>
  <si>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</si>
  <si>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</si>
  <si>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</si>
  <si>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</si>
  <si>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</si>
  <si>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</si>
  <si>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</si>
  <si>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</si>
  <si>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</si>
  <si>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</si>
  <si>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</si>
  <si>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</si>
  <si>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</si>
  <si>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</si>
  <si>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</si>
  <si>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</si>
  <si>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</si>
  <si>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</si>
  <si>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</si>
  <si>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</si>
  <si>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</si>
  <si>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</si>
  <si>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</si>
  <si>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</si>
  <si>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</si>
  <si>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</si>
  <si>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</si>
  <si>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</si>
  <si>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</si>
  <si>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</si>
  <si>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</si>
  <si>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</si>
  <si>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</si>
  <si>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</si>
  <si>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</si>
  <si>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</si>
  <si>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</si>
  <si>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</si>
  <si>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</si>
  <si>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</si>
  <si>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</si>
  <si>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</si>
  <si>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</si>
  <si>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</si>
  <si>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</si>
  <si>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</si>
  <si>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</si>
  <si>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</si>
  <si>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</si>
  <si>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</si>
  <si>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</si>
  <si>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</si>
  <si>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</si>
  <si>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</si>
  <si>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</si>
  <si>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</si>
  <si>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</si>
  <si>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</si>
  <si>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</si>
  <si>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</si>
  <si>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</si>
  <si>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</si>
  <si>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</si>
  <si>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</si>
  <si>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</si>
  <si>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</si>
  <si>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</si>
  <si>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</si>
  <si>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</si>
  <si>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</si>
  <si>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</si>
  <si>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</si>
  <si>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</si>
  <si>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</si>
  <si>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</si>
  <si>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</si>
  <si>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</si>
  <si>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</si>
  <si>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</si>
  <si>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</si>
  <si>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</si>
  <si>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</si>
  <si>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</si>
  <si>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</si>
  <si>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</si>
  <si>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</si>
  <si>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</si>
  <si>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</si>
  <si>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</si>
  <si>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</si>
  <si>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</si>
  <si>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</si>
  <si>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</si>
  <si>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</si>
  <si>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</si>
  <si>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</si>
  <si>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</si>
  <si>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</si>
  <si>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</si>
  <si>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</si>
  <si>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</si>
  <si>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</si>
  <si>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</si>
  <si>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</si>
  <si>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</si>
  <si>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</si>
  <si>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</si>
  <si>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</si>
  <si>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</si>
  <si>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</si>
  <si>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</si>
  <si>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</si>
  <si>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</si>
  <si>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</si>
  <si>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</si>
  <si>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</si>
  <si>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</si>
  <si>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</si>
  <si>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</si>
  <si>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</si>
  <si>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</si>
  <si>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</si>
  <si>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</si>
  <si>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</si>
  <si>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</si>
  <si>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</si>
  <si>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</si>
  <si>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</si>
  <si>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</si>
  <si>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</si>
  <si>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</si>
  <si>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</si>
  <si>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</si>
  <si>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</si>
  <si>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</si>
  <si>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</si>
  <si>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</si>
  <si>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</si>
  <si>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</si>
  <si>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</si>
  <si>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</si>
  <si>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</si>
  <si>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</si>
  <si>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</si>
  <si>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</si>
  <si>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</si>
  <si>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</si>
  <si>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</si>
  <si>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</si>
  <si>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</si>
  <si>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</si>
  <si>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</si>
  <si>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</si>
  <si>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</si>
  <si>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</si>
  <si>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</si>
  <si>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</si>
  <si>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</si>
  <si>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</si>
  <si>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</si>
  <si>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</si>
  <si>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</si>
  <si>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</si>
  <si>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</si>
  <si>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</si>
  <si>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</si>
  <si>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</si>
  <si>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</si>
  <si>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</si>
  <si>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</si>
  <si>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</si>
  <si>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</si>
  <si>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</si>
  <si>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</si>
  <si>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</si>
  <si>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</si>
  <si>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</si>
  <si>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</si>
  <si>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</si>
  <si>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</si>
  <si>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</si>
  <si>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</si>
  <si>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</si>
  <si>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</si>
  <si>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</si>
  <si>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</si>
  <si>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</si>
  <si>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</si>
  <si>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</si>
  <si>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</si>
  <si>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</si>
  <si>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</si>
  <si>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</si>
  <si>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</si>
  <si>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</si>
  <si>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</si>
  <si>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</si>
  <si>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</si>
  <si>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</si>
  <si>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</si>
  <si>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</si>
  <si>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</si>
  <si>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</si>
  <si>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</si>
  <si>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</si>
  <si>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</si>
  <si>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</si>
  <si>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</si>
  <si>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</si>
  <si>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</si>
  <si>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</si>
  <si>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</si>
  <si>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</si>
  <si>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</si>
  <si>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</si>
  <si>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</si>
  <si>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</si>
  <si>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</si>
  <si>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</si>
  <si>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</si>
  <si>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</si>
  <si>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</si>
  <si>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</si>
  <si>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</si>
  <si>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</si>
  <si>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</si>
  <si>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</si>
  <si>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</si>
  <si>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</si>
  <si>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</si>
  <si>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</si>
  <si>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</si>
  <si>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</si>
  <si>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</si>
  <si>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</si>
  <si>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</si>
  <si>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</si>
  <si>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</si>
  <si>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</si>
  <si>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</si>
  <si>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</si>
  <si>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</si>
  <si>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</si>
  <si>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</si>
  <si>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</si>
  <si>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</si>
  <si>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</si>
  <si>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</si>
  <si>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</si>
  <si>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</si>
  <si>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</si>
  <si>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</si>
  <si>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</si>
  <si>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</si>
  <si>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</si>
  <si>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</si>
  <si>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</si>
  <si>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</si>
  <si>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</si>
  <si>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</si>
  <si>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</si>
  <si>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</si>
  <si>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</si>
  <si>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</si>
  <si>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</si>
  <si>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</si>
  <si>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</si>
  <si>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</si>
  <si>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</si>
  <si>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</si>
  <si>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</si>
  <si>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</si>
  <si>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</si>
  <si>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</si>
  <si>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</si>
  <si>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</si>
  <si>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</si>
  <si>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</si>
  <si>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</si>
  <si>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</si>
  <si>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</si>
  <si>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</si>
  <si>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</si>
  <si>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</si>
  <si>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</si>
  <si>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</si>
  <si>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</si>
  <si>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</si>
  <si>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</si>
  <si>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</si>
  <si>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</si>
  <si>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</si>
  <si>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</si>
  <si>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</si>
  <si>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</si>
  <si>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</si>
  <si>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</si>
  <si>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</si>
  <si>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</si>
  <si>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</si>
  <si>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</si>
  <si>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</si>
  <si>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</si>
  <si>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</si>
  <si>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</si>
  <si>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</si>
  <si>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</si>
  <si>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</si>
  <si>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</si>
  <si>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</si>
  <si>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</si>
  <si>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</si>
  <si>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</si>
  <si>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</si>
  <si>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</si>
  <si>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</si>
  <si>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</si>
  <si>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</si>
  <si>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</si>
  <si>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</si>
  <si>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</si>
  <si>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</si>
  <si>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</si>
  <si>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</si>
  <si>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</si>
  <si>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</si>
  <si>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</si>
  <si>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</si>
  <si>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</si>
  <si>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</si>
  <si>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</si>
  <si>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</si>
  <si>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</si>
  <si>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</si>
  <si>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</si>
  <si>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</si>
  <si>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</si>
  <si>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</si>
  <si>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</si>
  <si>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</si>
  <si>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</si>
  <si>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</si>
  <si>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</si>
  <si>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</si>
  <si>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</si>
  <si>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</si>
  <si>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</si>
  <si>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</si>
  <si>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</si>
  <si>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</si>
  <si>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</si>
  <si>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</si>
  <si>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</si>
  <si>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</si>
  <si>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</si>
  <si>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</si>
  <si>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</si>
  <si>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</si>
  <si>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</si>
  <si>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</si>
  <si>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</si>
  <si>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</si>
  <si>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</si>
  <si>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</si>
  <si>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</si>
  <si>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</si>
  <si>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</si>
  <si>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</si>
  <si>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</si>
  <si>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</si>
  <si>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</si>
  <si>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</si>
  <si>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</si>
  <si>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</si>
  <si>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</si>
  <si>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</si>
  <si>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</si>
  <si>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</si>
  <si>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</si>
  <si>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</si>
  <si>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</si>
  <si>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</si>
  <si>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</si>
  <si>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</si>
  <si>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</si>
  <si>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</si>
  <si>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</si>
  <si>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</si>
  <si>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</si>
  <si>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</si>
  <si>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</si>
  <si>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</si>
  <si>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</si>
  <si>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</si>
  <si>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</si>
  <si>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</si>
  <si>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</si>
  <si>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</si>
  <si>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</si>
  <si>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</si>
  <si>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</si>
  <si>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</si>
  <si>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</si>
  <si>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</si>
  <si>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</si>
  <si>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</si>
  <si>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</si>
  <si>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</si>
  <si>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</si>
  <si>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</si>
  <si>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</si>
  <si>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</si>
  <si>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</si>
  <si>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</si>
  <si>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</si>
  <si>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</si>
  <si>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</si>
  <si>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</si>
  <si>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</si>
  <si>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</si>
  <si>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</si>
  <si>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</si>
  <si>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</si>
  <si>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</si>
  <si>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</si>
  <si>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</si>
  <si>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</si>
  <si>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</si>
  <si>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</si>
  <si>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</si>
  <si>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</si>
  <si>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</si>
  <si>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</si>
  <si>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</si>
  <si>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</si>
  <si>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</si>
  <si>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</si>
  <si>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</si>
  <si>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</si>
  <si>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</si>
  <si>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</si>
  <si>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</si>
  <si>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</si>
  <si>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</si>
  <si>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</si>
  <si>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</si>
  <si>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</si>
  <si>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</si>
  <si>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</si>
  <si>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</si>
  <si>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</si>
  <si>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</si>
  <si>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</si>
  <si>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</si>
  <si>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</si>
  <si>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</si>
  <si>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</si>
  <si>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</si>
  <si>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</si>
  <si>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</si>
  <si>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</si>
  <si>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</si>
  <si>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</si>
  <si>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</si>
  <si>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</si>
  <si>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</si>
  <si>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</si>
  <si>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</si>
  <si>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</si>
  <si>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</si>
  <si>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</si>
  <si>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</si>
  <si>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</si>
  <si>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</si>
  <si>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</si>
  <si>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</si>
  <si>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</si>
  <si>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</si>
  <si>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</si>
  <si>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</si>
  <si>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</si>
  <si>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</si>
  <si>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</si>
  <si>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</si>
  <si>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</si>
  <si>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</si>
  <si>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</si>
  <si>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</si>
  <si>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</si>
  <si>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</si>
  <si>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</si>
  <si>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</si>
  <si>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</si>
  <si>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</si>
  <si>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</si>
  <si>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</si>
  <si>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</si>
  <si>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</si>
  <si>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</si>
  <si>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</si>
  <si>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</si>
  <si>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</si>
  <si>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</si>
  <si>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</si>
  <si>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</si>
  <si>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</si>
  <si>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</si>
  <si>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</si>
  <si>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</si>
  <si>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</si>
  <si>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</si>
  <si>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</si>
  <si>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</si>
  <si>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</si>
  <si>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</si>
  <si>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</si>
  <si>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</si>
  <si>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</si>
  <si>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</si>
  <si>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</si>
  <si>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</si>
  <si>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</si>
  <si>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</si>
  <si>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</si>
  <si>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</si>
  <si>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</si>
  <si>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</si>
  <si>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</si>
  <si>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</si>
  <si>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</si>
  <si>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</si>
  <si>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</si>
  <si>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</si>
  <si>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</si>
  <si>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</si>
  <si>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</si>
  <si>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</si>
  <si>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</si>
  <si>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</si>
  <si>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</si>
  <si>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</si>
  <si>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</si>
  <si>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</si>
  <si>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</si>
  <si>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</si>
  <si>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</si>
  <si>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</si>
  <si>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</si>
  <si>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</si>
  <si>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</si>
  <si>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</si>
  <si>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</si>
  <si>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</si>
  <si>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</si>
  <si>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</si>
  <si>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</si>
  <si>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</si>
  <si>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</si>
  <si>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</si>
  <si>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</si>
  <si>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</si>
  <si>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</si>
  <si>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</si>
  <si>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</si>
  <si>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</si>
  <si>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</si>
  <si>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</si>
  <si>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</si>
  <si>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</si>
  <si>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</si>
  <si>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</si>
  <si>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</si>
  <si>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</si>
  <si>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</si>
  <si>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</si>
  <si>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</si>
  <si>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</si>
  <si>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</si>
  <si>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</si>
  <si>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</si>
  <si>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</si>
  <si>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</si>
  <si>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</si>
  <si>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</si>
  <si>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</si>
  <si>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</si>
  <si>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</si>
  <si>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</si>
  <si>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</si>
  <si>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</si>
  <si>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</si>
  <si>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</si>
  <si>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</si>
  <si>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</si>
  <si>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</si>
  <si>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</si>
  <si>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</si>
  <si>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</si>
  <si>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</si>
  <si>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</si>
  <si>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</si>
  <si>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</si>
  <si>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</si>
  <si>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</si>
  <si>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</si>
  <si>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</si>
  <si>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</si>
  <si>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</si>
  <si>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</si>
  <si>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</si>
  <si>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</si>
  <si>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</si>
  <si>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</si>
  <si>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</si>
  <si>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</si>
  <si>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</si>
  <si>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</si>
  <si>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</si>
  <si>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</si>
  <si>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</si>
  <si>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</si>
  <si>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</si>
  <si>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</si>
  <si>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</si>
  <si>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</si>
  <si>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</si>
  <si>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</si>
  <si>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</si>
  <si>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</si>
  <si>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</si>
  <si>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</si>
  <si>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</si>
  <si>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</si>
  <si>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</si>
  <si>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</si>
  <si>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</si>
  <si>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</si>
  <si>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</si>
  <si>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</si>
  <si>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</si>
  <si>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</si>
  <si>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</si>
  <si>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</si>
  <si>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</si>
  <si>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</si>
  <si>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</si>
  <si>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</si>
  <si>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</si>
  <si>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</si>
  <si>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</si>
  <si>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</si>
  <si>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</si>
  <si>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</si>
  <si>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</si>
  <si>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</si>
  <si>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</si>
  <si>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</si>
  <si>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</si>
  <si>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</si>
  <si>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</si>
  <si>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</si>
  <si>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</si>
  <si>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</si>
  <si>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</si>
  <si>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</si>
  <si>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</si>
  <si>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</si>
  <si>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</si>
  <si>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</si>
  <si>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</si>
  <si>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</si>
  <si>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</si>
  <si>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</si>
  <si>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</si>
  <si>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</si>
  <si>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</si>
  <si>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</si>
  <si>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</si>
  <si>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</si>
  <si>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</si>
  <si>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</si>
  <si>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</si>
  <si>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</si>
  <si>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</si>
  <si>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</si>
  <si>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</si>
  <si>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</si>
  <si>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</si>
  <si>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</si>
  <si>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</si>
  <si>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</si>
  <si>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</si>
  <si>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</si>
  <si>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</si>
  <si>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</si>
  <si>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</si>
  <si>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</si>
  <si>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</si>
  <si>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</si>
  <si>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</si>
  <si>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</si>
  <si>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</si>
  <si>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</si>
  <si>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</si>
  <si>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</si>
  <si>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</si>
  <si>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</si>
  <si>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</si>
  <si>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</si>
  <si>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</si>
  <si>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</si>
  <si>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</si>
  <si>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</si>
  <si>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</si>
  <si>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</si>
  <si>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</si>
  <si>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</si>
  <si>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</si>
  <si>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</si>
  <si>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</si>
  <si>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</si>
  <si>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</si>
  <si>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</si>
  <si>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</si>
  <si>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</si>
  <si>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</si>
  <si>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</si>
  <si>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</si>
  <si>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</si>
  <si>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</si>
  <si>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</si>
  <si>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</si>
  <si>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</si>
  <si>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</si>
  <si>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</si>
  <si>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</si>
  <si>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</si>
  <si>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</si>
  <si>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</si>
  <si>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</si>
  <si>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</si>
  <si>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</si>
  <si>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</si>
  <si>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</si>
  <si>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</si>
  <si>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</si>
  <si>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</si>
  <si>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</si>
  <si>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</si>
  <si>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</si>
  <si>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</si>
  <si>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</si>
  <si>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</si>
  <si>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</si>
  <si>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</si>
  <si>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</si>
  <si>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</si>
  <si>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</si>
  <si>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</si>
  <si>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</si>
  <si>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</si>
  <si>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</si>
  <si>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</si>
  <si>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</si>
  <si>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</si>
  <si>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</si>
  <si>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</si>
  <si>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</si>
  <si>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</si>
  <si>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</si>
  <si>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</si>
  <si>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</si>
  <si>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</si>
  <si>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</si>
  <si>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</si>
  <si>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</si>
  <si>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</si>
  <si>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</si>
  <si>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</si>
  <si>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</si>
  <si>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</si>
  <si>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</si>
  <si>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</si>
  <si>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</si>
  <si>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</si>
  <si>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</si>
  <si>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</si>
  <si>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</si>
  <si>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</si>
  <si>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</si>
  <si>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</si>
  <si>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</si>
  <si>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</si>
  <si>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</si>
  <si>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</si>
  <si>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</si>
  <si>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</si>
  <si>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</si>
  <si>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</si>
  <si>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</si>
  <si>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</si>
  <si>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</si>
  <si>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</si>
  <si>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</si>
  <si>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</si>
  <si>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</si>
  <si>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</si>
  <si>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</si>
  <si>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</si>
  <si>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</si>
  <si>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</si>
  <si>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</si>
  <si>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</si>
  <si>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</si>
  <si>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</si>
  <si>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</si>
  <si>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</si>
  <si>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</si>
  <si>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</si>
  <si>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</si>
  <si>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</si>
  <si>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</si>
  <si>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</si>
  <si>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</si>
  <si>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</si>
  <si>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</si>
  <si>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</si>
  <si>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</si>
  <si>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</si>
  <si>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</si>
  <si>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</si>
  <si>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</si>
  <si>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</si>
  <si>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</si>
  <si>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</si>
  <si>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</si>
  <si>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</si>
  <si>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</si>
  <si>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</si>
  <si>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</si>
  <si>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</si>
  <si>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</si>
  <si>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</si>
  <si>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</si>
  <si>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</si>
  <si>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</si>
  <si>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</si>
  <si>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</si>
  <si>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</si>
  <si>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</si>
  <si>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</si>
  <si>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</si>
  <si>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</si>
  <si>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</si>
  <si>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</si>
  <si>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</si>
  <si>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</si>
  <si>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</si>
  <si>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</si>
  <si>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</si>
  <si>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</si>
  <si>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</si>
  <si>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</si>
  <si>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</si>
  <si>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</si>
  <si>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</si>
  <si>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</si>
  <si>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</si>
  <si>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</si>
  <si>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</si>
  <si>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</si>
  <si>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</si>
  <si>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</si>
  <si>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</si>
  <si>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</si>
  <si>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</si>
  <si>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</si>
  <si>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</si>
  <si>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</si>
  <si>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</si>
  <si>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</si>
  <si>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</si>
  <si>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</si>
  <si>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</si>
  <si>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</si>
  <si>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</si>
  <si>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</si>
  <si>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</si>
  <si>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</si>
  <si>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</si>
  <si>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</si>
  <si>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</si>
  <si>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</si>
  <si>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</si>
  <si>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</si>
  <si>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</si>
  <si>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</si>
  <si>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</si>
  <si>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</si>
  <si>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</si>
  <si>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</si>
  <si>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</si>
  <si>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</si>
  <si>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</si>
  <si>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</si>
  <si>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</si>
  <si>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</si>
  <si>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</si>
  <si>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</si>
  <si>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</si>
  <si>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</si>
  <si>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</si>
  <si>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</si>
  <si>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</si>
  <si>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</si>
  <si>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</si>
  <si>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</si>
  <si>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</si>
  <si>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</si>
  <si>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</si>
  <si>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</si>
  <si>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</si>
  <si>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</si>
  <si>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</si>
  <si>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</si>
  <si>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</si>
  <si>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</si>
  <si>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</si>
  <si>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</si>
  <si>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</si>
  <si>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</si>
  <si>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</si>
  <si>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</si>
  <si>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</si>
  <si>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</si>
  <si>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</si>
  <si>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</si>
  <si>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</si>
  <si>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</si>
  <si>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</si>
  <si>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</si>
  <si>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</si>
  <si>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</si>
  <si>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</si>
  <si>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</si>
  <si>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</si>
  <si>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</si>
  <si>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</si>
  <si>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</si>
  <si>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</si>
  <si>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</si>
  <si>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</si>
  <si>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</si>
  <si>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</si>
  <si>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</si>
  <si>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</si>
  <si>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</si>
  <si>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</si>
  <si>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</si>
  <si>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</si>
  <si>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</si>
  <si>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</si>
  <si>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</si>
  <si>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</si>
  <si>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</si>
  <si>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</si>
  <si>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</si>
  <si>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</si>
  <si>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</si>
  <si>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</si>
  <si>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</si>
  <si>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</si>
  <si>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</si>
  <si>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</si>
  <si>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</si>
  <si>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</si>
  <si>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</si>
  <si>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</si>
  <si>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</si>
  <si>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</si>
  <si>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</si>
  <si>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</si>
  <si>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</si>
  <si>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</si>
  <si>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</si>
  <si>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</si>
  <si>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</si>
  <si>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</si>
  <si>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</si>
  <si>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</si>
  <si>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</si>
  <si>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</si>
  <si>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</si>
  <si>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</si>
  <si>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</si>
  <si>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</si>
  <si>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</si>
  <si>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</si>
  <si>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</si>
  <si>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</si>
  <si>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</si>
  <si>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</si>
  <si>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</si>
  <si>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</si>
  <si>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</si>
  <si>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</si>
  <si>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</si>
  <si>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</si>
  <si>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</si>
  <si>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</si>
  <si>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</si>
  <si>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</si>
  <si>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2420š001-1časť</t>
  </si>
  <si>
    <t>2420001</t>
  </si>
  <si>
    <t>Prenájom nebytových priestorov/skladu na základe Zmluvy za obdobie 1/2024</t>
  </si>
  <si>
    <t>36259802</t>
  </si>
  <si>
    <t>TRITON TRNAVA, s.r.o.</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</si>
  <si>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</si>
  <si>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</si>
  <si>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</si>
  <si>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</si>
  <si>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</si>
  <si>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</si>
  <si>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</si>
  <si>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</si>
  <si>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</si>
  <si>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</si>
  <si>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</si>
  <si>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</si>
  <si>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</si>
  <si>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</si>
  <si>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B022024</t>
  </si>
  <si>
    <t>02024</t>
  </si>
  <si>
    <t xml:space="preserve">záloha na vyplatenie cestovného počas zasadnutia Pléna SSA v Trnave </t>
  </si>
  <si>
    <t>Bunta František</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</si>
  <si>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</si>
  <si>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</si>
  <si>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</si>
  <si>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</si>
  <si>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</si>
  <si>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</si>
  <si>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</si>
  <si>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</si>
  <si>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</si>
  <si>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</si>
  <si>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</si>
  <si>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</si>
  <si>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</si>
  <si>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</si>
  <si>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</si>
  <si>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</si>
  <si>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</si>
  <si>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</si>
  <si>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240002</t>
  </si>
  <si>
    <t>2024-01</t>
  </si>
  <si>
    <t>Zmluva SSA 1/2024</t>
  </si>
  <si>
    <t>34720341</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</si>
  <si>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</si>
  <si>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</si>
  <si>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</si>
  <si>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</si>
  <si>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</si>
  <si>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</si>
  <si>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</si>
  <si>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</si>
  <si>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</si>
  <si>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</si>
  <si>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</si>
  <si>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</si>
  <si>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</si>
  <si>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</si>
  <si>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2420š001 -2časť</t>
  </si>
  <si>
    <t>Prenájom nebytových priestorov/skladu na základe Zmluvy za obdobie 2/2024</t>
  </si>
  <si>
    <t>2420š003</t>
  </si>
  <si>
    <t>2420003</t>
  </si>
  <si>
    <t>Prenájom nebytových priestorov/skladu na základe Zmluvy za obdobie 3/2024</t>
  </si>
  <si>
    <t>2420š004</t>
  </si>
  <si>
    <t>2420004</t>
  </si>
  <si>
    <t>Sústredenie reprezenácie žien, Brno 1.-3.2.2024, diety 19 osôb , 20,00 € na deň</t>
  </si>
  <si>
    <t>2420š010</t>
  </si>
  <si>
    <t>2420010</t>
  </si>
  <si>
    <t>Stretnutie s prezidentom ČSA spolupráca s mládežou, súťaže, 6.3.2024., Ostrava / cestovné náhrady</t>
  </si>
  <si>
    <t>Gunišová Lenka</t>
  </si>
  <si>
    <t>2420š009</t>
  </si>
  <si>
    <t>2420009</t>
  </si>
  <si>
    <t>Vyplatenie diét hráčom počas sústredenia v Kunoviciach 15.-17.3.2024/ 19 osôb/</t>
  </si>
  <si>
    <t>2420š005</t>
  </si>
  <si>
    <t>2420005</t>
  </si>
  <si>
    <t>Stretnutie s prezidentom Rakúskeho zväzu, spolupráca s mládežou, súťaže, 19.-21.02.2024-diety 2 osoby-prezident SSA a gen.sekretár SSA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</si>
  <si>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</si>
  <si>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</si>
  <si>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</si>
  <si>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</si>
  <si>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</si>
  <si>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</si>
  <si>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</si>
  <si>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</si>
  <si>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</si>
  <si>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</si>
  <si>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</si>
  <si>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</si>
  <si>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</si>
  <si>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</si>
  <si>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</si>
  <si>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</si>
  <si>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</si>
  <si>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</si>
  <si>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</si>
  <si>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</si>
  <si>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</si>
  <si>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240010</t>
  </si>
  <si>
    <t>50240146</t>
  </si>
  <si>
    <t>Spotreba energie  v priestoroch podľa Zmluvy za mesiac 4/2024</t>
  </si>
  <si>
    <t>24MZ02</t>
  </si>
  <si>
    <t>290224</t>
  </si>
  <si>
    <t>Hrubé mzdy vyplatené osobám (zamestnancom) vrátane odvodov zamestnávateľa
počet fyzických osôb : 1
obdobie : február</t>
  </si>
  <si>
    <t>240011</t>
  </si>
  <si>
    <t>8345503855</t>
  </si>
  <si>
    <t>Mobilinternet za obdobie 8.03.-7.04.2024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</si>
  <si>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</si>
  <si>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</si>
  <si>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</si>
  <si>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</si>
  <si>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</si>
  <si>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</si>
  <si>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</si>
  <si>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</si>
  <si>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</si>
  <si>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</si>
  <si>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</si>
  <si>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</si>
  <si>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</si>
  <si>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</si>
  <si>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</si>
  <si>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</si>
  <si>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</si>
  <si>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</si>
  <si>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</si>
  <si>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</si>
  <si>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</si>
  <si>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</si>
  <si>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</si>
  <si>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</si>
  <si>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</si>
  <si>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</si>
  <si>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</si>
  <si>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</si>
  <si>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</si>
  <si>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</si>
  <si>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</si>
  <si>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</si>
  <si>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</si>
  <si>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</si>
  <si>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</si>
  <si>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</si>
  <si>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</si>
  <si>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24zf02</t>
  </si>
  <si>
    <t>1024152457</t>
  </si>
  <si>
    <t>zálohová platba /softballslovakia.com (.comdoména) od 05.06.2024 do 05.06.2025</t>
  </si>
  <si>
    <t>36421928</t>
  </si>
  <si>
    <t>Websupport,s.r.o.</t>
  </si>
  <si>
    <t>240024</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</si>
  <si>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</si>
  <si>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</si>
  <si>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</si>
  <si>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</si>
  <si>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</si>
  <si>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</si>
  <si>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</si>
  <si>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</si>
  <si>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</si>
  <si>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</si>
  <si>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</si>
  <si>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</si>
  <si>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</si>
  <si>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</si>
  <si>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</si>
  <si>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</si>
  <si>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</si>
  <si>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</si>
  <si>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</si>
  <si>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</si>
  <si>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</si>
  <si>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</si>
  <si>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</si>
  <si>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</si>
  <si>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</si>
  <si>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</si>
  <si>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</si>
  <si>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</si>
  <si>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</si>
  <si>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</si>
  <si>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</si>
  <si>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</si>
  <si>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</si>
  <si>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</si>
  <si>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</si>
  <si>
    <t>240032</t>
  </si>
  <si>
    <t>2024/07</t>
  </si>
  <si>
    <t>Zmluva SSA 6/2024</t>
  </si>
  <si>
    <t>240034</t>
  </si>
  <si>
    <t>70240183</t>
  </si>
  <si>
    <t>Doručovateľský servis v zmysle mandátnej zmluvy /manipulačný poplatok za 6/2024</t>
  </si>
  <si>
    <t>240033</t>
  </si>
  <si>
    <t>2401043</t>
  </si>
  <si>
    <t xml:space="preserve">spracovanie mzdovej agendy na základe zmluvy za obdobie január-jún 2024 </t>
  </si>
  <si>
    <t>46544666</t>
  </si>
  <si>
    <t>Arcore s. r. o.</t>
  </si>
  <si>
    <t>24MZ06</t>
  </si>
  <si>
    <t>3006024</t>
  </si>
  <si>
    <t>Hrubé mzdy vyplatené osobám (zamestnancom) vrátane odvodov zamestnávateľa
počet fyzických osôb : 1
obdobie : jún</t>
  </si>
  <si>
    <t>240035</t>
  </si>
  <si>
    <t>50240429</t>
  </si>
  <si>
    <t>Doplatok za zvýšené nájomné za obdobie január - júl 2024 v zmysle ods. 6.9. Zmluvy o nájme nebytových priestorov</t>
  </si>
  <si>
    <t>240036</t>
  </si>
  <si>
    <t>50240381</t>
  </si>
  <si>
    <t>Prenájom kancelárskych priestorov na základe Zmluvy o nájme nebytových priestorov č.12-2021 za mesiac 8/2024</t>
  </si>
  <si>
    <t>240037</t>
  </si>
  <si>
    <t>50240382</t>
  </si>
  <si>
    <t>Spotreba energie  v priestoroch podľa Zmluvy za mesiac 8/2024</t>
  </si>
  <si>
    <t>240038</t>
  </si>
  <si>
    <t>8352673808</t>
  </si>
  <si>
    <t>Mobilinternet za obdobie 8.7.-7.8.2024</t>
  </si>
  <si>
    <t>B0072024</t>
  </si>
  <si>
    <t>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</si>
</sst>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33">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49" fontId="1" fillId="3" borderId="0" xfId="0" applyNumberFormat="1" applyFont="1" applyFill="1" applyAlignment="1" applyProtection="1">
      <alignment vertical="top" wrapText="1"/>
      <protection locked="0"/>
    </xf>
    <xf numFmtId="175"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DCB73582-195C-4F7E-9BF8-9CE8137FEEF2}"/>
    <cellStyle name="Normal" xfId="0" builtinId="0"/>
    <cellStyle name="Normal 2" xfId="3" xr:uid="{3E950B2F-31CE-40D2-B346-15DC338B67FA}"/>
    <cellStyle name="Normal 3" xfId="4" xr:uid="{F93D0257-CB61-468C-BC91-F6799EB90DDD}"/>
    <cellStyle name="Normal 3 2" xfId="5" xr:uid="{B2A58E01-F421-4454-B3BD-2044D4AC2207}"/>
    <cellStyle name="Normal 3_2013-01-000-SportoveOdvetvia" xfId="6" xr:uid="{79BDD6F9-AC65-4E7C-B197-D78C89E654EB}"/>
    <cellStyle name="Normal 4" xfId="7" xr:uid="{3F85AEB4-E34E-424A-90EB-242FBA44298E}"/>
    <cellStyle name="Normal 5" xfId="8" xr:uid="{52A848CC-8512-405D-AF52-69E57A64584A}"/>
    <cellStyle name="Normálna 2" xfId="9" xr:uid="{8F145AC4-FE6A-4291-AD63-5FD38908D6BF}"/>
    <cellStyle name="Normálna 2 2" xfId="10" xr:uid="{F0680BD1-7884-4F5C-A40D-12515CEDA3A0}"/>
    <cellStyle name="Normálna 2 3" xfId="11" xr:uid="{0D571B6B-9975-42E0-BB32-4512FF6CB3FB}"/>
    <cellStyle name="Normálna 3" xfId="12" xr:uid="{3CD3931B-384C-4BC6-9DE1-014E6CBC2CA2}"/>
    <cellStyle name="Normálna 3 2" xfId="13" xr:uid="{16E486EF-59E5-4E23-A384-F7844BC127A7}"/>
    <cellStyle name="Normálna 3 3" xfId="14" xr:uid="{818D775E-4BF9-4B72-BD83-F4DAF0E1AEEF}"/>
    <cellStyle name="Normálna 4" xfId="15" xr:uid="{AAA25E1E-1805-4A05-86D0-CEFCEFE5347B}"/>
    <cellStyle name="Normálna 4 2" xfId="16" xr:uid="{DDD3FA8F-2435-40AB-982D-4F39C5F78A8E}"/>
    <cellStyle name="Normálna 5" xfId="17" xr:uid="{079C6269-F0AB-4857-981B-79C661834B5A}"/>
    <cellStyle name="Normálna 5 2" xfId="18" xr:uid="{ADBC1BD8-25D6-4FF4-9B75-431D2B58A8A8}"/>
    <cellStyle name="Normálna 5 3" xfId="19" xr:uid="{4413366E-E305-4E52-9359-2461BECBD1D3}"/>
    <cellStyle name="Normálna 5 4" xfId="20" xr:uid="{91485E41-F45F-4D48-912E-2F99C47A6100}"/>
    <cellStyle name="Normálna 6" xfId="21" xr:uid="{862C4A45-14A6-4A60-BF21-9A7B75AB7FAB}"/>
    <cellStyle name="Normálna 7" xfId="22" xr:uid="{3DEBF4D8-B8B0-48EA-99CA-101896918290}"/>
    <cellStyle name="Normálna 7 2" xfId="23" xr:uid="{C2981CBE-215F-421A-9798-E92627365C80}"/>
    <cellStyle name="Normálna 8" xfId="24" xr:uid="{BD7FF61A-A50B-45F8-A139-EAF36A11E11D}"/>
    <cellStyle name="normálne 2" xfId="25" xr:uid="{D6918E9A-CF56-4D78-B8DF-3907A4F22998}"/>
    <cellStyle name="normálne 2 2" xfId="26" xr:uid="{8A965A43-BD8B-4FE3-8210-36E029527CC0}"/>
    <cellStyle name="normálne 2 2 2" xfId="27" xr:uid="{6FC266A4-2437-40B9-A57F-E3E2303FE90C}"/>
    <cellStyle name="normálne 2 3" xfId="28" xr:uid="{F7520BAD-1614-4C43-B059-0DB754062A1E}"/>
    <cellStyle name="normálne 2 4" xfId="29" xr:uid="{0BE022E4-BE65-4B5D-ABB5-CF54F47491EB}"/>
    <cellStyle name="Normálne 3" xfId="30" xr:uid="{E9319E5C-EC89-4423-AE06-8CECAB444F2B}"/>
  </cellStyles>
  <dxfs count="36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29"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96D02259-277D-6E89-CBDD-F1CCAED34E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7BB25BB6-5C3E-F7FE-46F1-84C420D50657}"/>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40959</xdr:rowOff>
    </xdr:from>
    <xdr:to>
      <xdr:col>4</xdr:col>
      <xdr:colOff>520661</xdr:colOff>
      <xdr:row>14</xdr:row>
      <xdr:rowOff>327129</xdr:rowOff>
    </xdr:to>
    <xdr:sp macro="" textlink="">
      <xdr:nvSpPr>
        <xdr:cNvPr id="3" name="Šípka dolu 2">
          <a:extLst>
            <a:ext uri="{FF2B5EF4-FFF2-40B4-BE49-F238E27FC236}">
              <a16:creationId xmlns:a16="http://schemas.microsoft.com/office/drawing/2014/main" id="{2518E8D9-B4DC-D75C-2ABD-EC8375333244}"/>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A39A5670-F594-224C-E8EE-08F4361C5CC6}"/>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417514</xdr:rowOff>
    </xdr:from>
    <xdr:to>
      <xdr:col>4</xdr:col>
      <xdr:colOff>468549</xdr:colOff>
      <xdr:row>15</xdr:row>
      <xdr:rowOff>186613</xdr:rowOff>
    </xdr:to>
    <xdr:sp macro="" textlink="">
      <xdr:nvSpPr>
        <xdr:cNvPr id="3" name="Šípka dolu 2">
          <a:extLst>
            <a:ext uri="{FF2B5EF4-FFF2-40B4-BE49-F238E27FC236}">
              <a16:creationId xmlns:a16="http://schemas.microsoft.com/office/drawing/2014/main" id="{4D239EA9-480B-A401-2D17-62174E2F5D0B}"/>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37150</xdr:rowOff>
    </xdr:from>
    <xdr:to>
      <xdr:col>4</xdr:col>
      <xdr:colOff>475168</xdr:colOff>
      <xdr:row>16</xdr:row>
      <xdr:rowOff>327655</xdr:rowOff>
    </xdr:to>
    <xdr:sp macro="" textlink="">
      <xdr:nvSpPr>
        <xdr:cNvPr id="4" name="Šípka dolu 3">
          <a:extLst>
            <a:ext uri="{FF2B5EF4-FFF2-40B4-BE49-F238E27FC236}">
              <a16:creationId xmlns:a16="http://schemas.microsoft.com/office/drawing/2014/main" id="{85D6D3A9-848E-2D44-5923-A7AF73FF9F0B}"/>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C313-BE6B-433B-8C26-4932A0657502}">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1336</v>
      </c>
      <c r="C1" s="371"/>
      <c r="D1" s="371"/>
    </row>
    <row r="2" spans="1:4" s="21" customFormat="1" ht="17.399999999999999" x14ac:dyDescent="0.25">
      <c r="A2" s="20"/>
      <c r="C2" s="228"/>
      <c r="D2" s="228"/>
    </row>
    <row r="3" spans="1:4" s="21" customFormat="1" ht="18" customHeight="1" x14ac:dyDescent="0.25">
      <c r="A3" s="307" t="s">
        <v>1447</v>
      </c>
      <c r="C3" s="228"/>
      <c r="D3" s="228"/>
    </row>
    <row r="4" spans="1:4" s="21" customFormat="1" ht="15" customHeight="1" x14ac:dyDescent="0.25">
      <c r="A4" s="308" t="s">
        <v>1441</v>
      </c>
      <c r="C4" s="228"/>
      <c r="D4" s="228"/>
    </row>
    <row r="5" spans="1:4" s="21" customFormat="1" ht="15" customHeight="1" x14ac:dyDescent="0.25">
      <c r="A5" s="308" t="s">
        <v>1442</v>
      </c>
      <c r="C5" s="228"/>
      <c r="D5" s="228"/>
    </row>
    <row r="6" spans="1:4" s="21" customFormat="1" ht="15" customHeight="1" x14ac:dyDescent="0.25">
      <c r="A6" s="308" t="s">
        <v>1657</v>
      </c>
      <c r="C6" s="228"/>
      <c r="D6" s="228"/>
    </row>
    <row r="7" spans="1:4" s="21" customFormat="1" ht="15" customHeight="1" x14ac:dyDescent="0.25">
      <c r="A7" s="309" t="s">
        <v>1443</v>
      </c>
      <c r="C7" s="228"/>
      <c r="D7" s="228"/>
    </row>
    <row r="8" spans="1:4" s="21" customFormat="1" ht="15" customHeight="1" x14ac:dyDescent="0.25">
      <c r="A8" s="309" t="s">
        <v>1445</v>
      </c>
      <c r="C8" s="228"/>
      <c r="D8" s="228"/>
    </row>
    <row r="9" spans="1:4" s="21" customFormat="1" ht="15" customHeight="1" x14ac:dyDescent="0.25">
      <c r="A9" s="309" t="s">
        <v>1444</v>
      </c>
      <c r="C9" s="228"/>
      <c r="D9" s="228"/>
    </row>
    <row r="10" spans="1:4" s="21" customFormat="1" ht="15" customHeight="1" x14ac:dyDescent="0.25">
      <c r="A10" s="308" t="s">
        <v>1446</v>
      </c>
      <c r="C10" s="228"/>
      <c r="D10" s="228"/>
    </row>
    <row r="11" spans="1:4" s="21" customFormat="1" ht="41.25" customHeight="1" x14ac:dyDescent="0.25">
      <c r="A11" s="308" t="s">
        <v>1658</v>
      </c>
      <c r="C11" s="228"/>
      <c r="D11" s="228"/>
    </row>
    <row r="12" spans="1:4" s="21" customFormat="1" ht="28.5" customHeight="1" x14ac:dyDescent="0.25">
      <c r="A12" s="310" t="s">
        <v>856</v>
      </c>
      <c r="C12" s="228"/>
      <c r="D12" s="228"/>
    </row>
    <row r="13" spans="1:4" ht="13.5" customHeight="1" x14ac:dyDescent="0.25">
      <c r="A13" s="149"/>
      <c r="C13" s="24"/>
    </row>
    <row r="14" spans="1:4" ht="316.8" x14ac:dyDescent="0.25">
      <c r="A14" s="294" t="s">
        <v>1365</v>
      </c>
      <c r="C14" s="24"/>
    </row>
    <row r="15" spans="1:4" x14ac:dyDescent="0.25">
      <c r="A15" s="293"/>
      <c r="C15" s="24"/>
    </row>
    <row r="16" spans="1:4" ht="226.35" customHeight="1" x14ac:dyDescent="0.25">
      <c r="A16" s="294" t="s">
        <v>2231</v>
      </c>
      <c r="B16" s="295"/>
      <c r="C16" s="24"/>
    </row>
    <row r="17" spans="1:4" ht="13.5" customHeight="1" x14ac:dyDescent="0.25">
      <c r="A17" s="293"/>
      <c r="B17" s="295"/>
      <c r="C17" s="24"/>
    </row>
    <row r="18" spans="1:4" ht="26.25" customHeight="1" x14ac:dyDescent="0.25">
      <c r="A18" s="323" t="s">
        <v>1440</v>
      </c>
      <c r="C18" s="24"/>
    </row>
    <row r="19" spans="1:4" ht="39.6" x14ac:dyDescent="0.25">
      <c r="A19" s="315" t="s">
        <v>1363</v>
      </c>
      <c r="C19" s="372"/>
      <c r="D19" s="372"/>
    </row>
    <row r="20" spans="1:4" x14ac:dyDescent="0.25">
      <c r="A20" s="315"/>
      <c r="C20" s="373"/>
      <c r="D20" s="372"/>
    </row>
    <row r="21" spans="1:4" ht="71.099999999999994" customHeight="1" x14ac:dyDescent="0.25">
      <c r="A21" s="316" t="s">
        <v>2232</v>
      </c>
      <c r="C21" s="291"/>
      <c r="D21" s="292"/>
    </row>
    <row r="22" spans="1:4" ht="12.75" customHeight="1" x14ac:dyDescent="0.25">
      <c r="A22" s="315"/>
      <c r="C22" s="369"/>
      <c r="D22" s="370"/>
    </row>
    <row r="23" spans="1:4" ht="39.6" x14ac:dyDescent="0.25">
      <c r="A23" s="322" t="s">
        <v>1364</v>
      </c>
    </row>
    <row r="24" spans="1:4" ht="2.25" customHeight="1" x14ac:dyDescent="0.25">
      <c r="A24" s="315"/>
    </row>
    <row r="25" spans="1:4" ht="26.4" x14ac:dyDescent="0.25">
      <c r="A25" s="315" t="s">
        <v>1337</v>
      </c>
      <c r="B25" s="299"/>
    </row>
    <row r="26" spans="1:4" x14ac:dyDescent="0.25">
      <c r="A26" s="317"/>
    </row>
    <row r="27" spans="1:4" ht="39.6" x14ac:dyDescent="0.25">
      <c r="A27" s="318" t="s">
        <v>1103</v>
      </c>
    </row>
    <row r="28" spans="1:4" ht="12.75" customHeight="1" x14ac:dyDescent="0.25">
      <c r="A28" s="315"/>
    </row>
    <row r="29" spans="1:4" ht="31.5" customHeight="1" x14ac:dyDescent="0.25">
      <c r="A29" s="315" t="s">
        <v>2240</v>
      </c>
    </row>
    <row r="30" spans="1:4" x14ac:dyDescent="0.25">
      <c r="A30" s="315"/>
    </row>
    <row r="31" spans="1:4" ht="15.75" customHeight="1" x14ac:dyDescent="0.25">
      <c r="A31" s="315" t="s">
        <v>1104</v>
      </c>
    </row>
    <row r="32" spans="1:4" x14ac:dyDescent="0.25">
      <c r="A32" s="315"/>
    </row>
    <row r="33" spans="1:3" ht="52.8" x14ac:dyDescent="0.25">
      <c r="A33" s="315" t="s">
        <v>2233</v>
      </c>
    </row>
    <row r="34" spans="1:3" x14ac:dyDescent="0.25">
      <c r="A34" s="315"/>
    </row>
    <row r="35" spans="1:3" ht="26.4" x14ac:dyDescent="0.25">
      <c r="A35" s="319" t="s">
        <v>1350</v>
      </c>
    </row>
    <row r="36" spans="1:3" x14ac:dyDescent="0.25">
      <c r="A36" s="315"/>
    </row>
    <row r="37" spans="1:3" ht="87" customHeight="1" x14ac:dyDescent="0.25">
      <c r="A37" s="316" t="s">
        <v>1105</v>
      </c>
    </row>
    <row r="38" spans="1:3" ht="12.75" customHeight="1" x14ac:dyDescent="0.25">
      <c r="A38" s="315"/>
    </row>
    <row r="39" spans="1:3" ht="26.4" x14ac:dyDescent="0.25">
      <c r="A39" s="315" t="s">
        <v>1354</v>
      </c>
    </row>
    <row r="40" spans="1:3" ht="12.75" customHeight="1" x14ac:dyDescent="0.25">
      <c r="A40" s="315"/>
    </row>
    <row r="41" spans="1:3" ht="122.25" customHeight="1" x14ac:dyDescent="0.25">
      <c r="A41" s="315" t="s">
        <v>1355</v>
      </c>
      <c r="C41" s="25"/>
    </row>
    <row r="42" spans="1:3" ht="66" x14ac:dyDescent="0.25">
      <c r="A42" s="320" t="s">
        <v>1351</v>
      </c>
    </row>
    <row r="43" spans="1:3" ht="12.75" customHeight="1" x14ac:dyDescent="0.25">
      <c r="A43" s="315"/>
    </row>
    <row r="44" spans="1:3" x14ac:dyDescent="0.25">
      <c r="A44" s="315" t="s">
        <v>1106</v>
      </c>
    </row>
    <row r="45" spans="1:3" x14ac:dyDescent="0.25">
      <c r="A45" s="315"/>
    </row>
    <row r="46" spans="1:3" ht="52.8" x14ac:dyDescent="0.25">
      <c r="A46" s="315" t="s">
        <v>1346</v>
      </c>
    </row>
    <row r="47" spans="1:3" ht="12.75" customHeight="1" x14ac:dyDescent="0.25">
      <c r="A47" s="315"/>
    </row>
    <row r="48" spans="1:3" ht="31.35" customHeight="1" x14ac:dyDescent="0.25">
      <c r="A48" s="315" t="s">
        <v>1107</v>
      </c>
    </row>
    <row r="49" spans="1:1" x14ac:dyDescent="0.25">
      <c r="A49" s="321"/>
    </row>
    <row r="50" spans="1:1" ht="52.8" x14ac:dyDescent="0.25">
      <c r="A50" s="315" t="s">
        <v>1108</v>
      </c>
    </row>
    <row r="51" spans="1:1" ht="12.75" customHeight="1" x14ac:dyDescent="0.25">
      <c r="A51" s="315"/>
    </row>
    <row r="52" spans="1:1" ht="39.6" x14ac:dyDescent="0.25">
      <c r="A52" s="315" t="s">
        <v>1109</v>
      </c>
    </row>
    <row r="53" spans="1:1" x14ac:dyDescent="0.25">
      <c r="A53" s="315"/>
    </row>
    <row r="54" spans="1:1" x14ac:dyDescent="0.25">
      <c r="A54" s="315" t="s">
        <v>1110</v>
      </c>
    </row>
    <row r="55" spans="1:1" x14ac:dyDescent="0.25">
      <c r="A55" s="315"/>
    </row>
    <row r="56" spans="1:1" x14ac:dyDescent="0.25">
      <c r="A56" s="315" t="s">
        <v>1111</v>
      </c>
    </row>
    <row r="57" spans="1:1" x14ac:dyDescent="0.25">
      <c r="A57" s="315"/>
    </row>
    <row r="58" spans="1:1" ht="132" x14ac:dyDescent="0.25">
      <c r="A58" s="316" t="s">
        <v>1449</v>
      </c>
    </row>
    <row r="59" spans="1:1" ht="9.75" customHeight="1" x14ac:dyDescent="0.25">
      <c r="A59" s="316"/>
    </row>
    <row r="60" spans="1:1" ht="14.25" customHeight="1" x14ac:dyDescent="0.25">
      <c r="A60" s="315" t="s">
        <v>1112</v>
      </c>
    </row>
    <row r="61" spans="1:1" ht="26.4" x14ac:dyDescent="0.25">
      <c r="A61" s="315" t="s">
        <v>1347</v>
      </c>
    </row>
    <row r="62" spans="1:1" ht="27.9" customHeight="1" x14ac:dyDescent="0.25">
      <c r="A62" s="315" t="s">
        <v>2241</v>
      </c>
    </row>
    <row r="63" spans="1:1" ht="8.25" customHeight="1" x14ac:dyDescent="0.25">
      <c r="A63" s="315"/>
    </row>
    <row r="64" spans="1:1" ht="93.6" customHeight="1" x14ac:dyDescent="0.25">
      <c r="A64" s="316" t="s">
        <v>2234</v>
      </c>
    </row>
    <row r="66" spans="1:1" ht="17.399999999999999" x14ac:dyDescent="0.25">
      <c r="A66" s="296" t="s">
        <v>464</v>
      </c>
    </row>
    <row r="68" spans="1:1" ht="184.5" customHeight="1" x14ac:dyDescent="0.25">
      <c r="A68" s="312" t="s">
        <v>1348</v>
      </c>
    </row>
    <row r="69" spans="1:1" hidden="1" x14ac:dyDescent="0.25">
      <c r="A69" s="297"/>
    </row>
    <row r="70" spans="1:1" ht="225" customHeight="1" x14ac:dyDescent="0.25">
      <c r="A70" s="26" t="s">
        <v>1450</v>
      </c>
    </row>
    <row r="71" spans="1:1" ht="20.25" customHeight="1" x14ac:dyDescent="0.25">
      <c r="A71" s="26"/>
    </row>
    <row r="72" spans="1:1" x14ac:dyDescent="0.25">
      <c r="A72" s="28" t="s">
        <v>468</v>
      </c>
    </row>
    <row r="73" spans="1:1" ht="66" customHeight="1" x14ac:dyDescent="0.25">
      <c r="A73" s="26" t="s">
        <v>1356</v>
      </c>
    </row>
    <row r="74" spans="1:1" ht="28.5" customHeight="1" x14ac:dyDescent="0.25">
      <c r="A74" s="26" t="s">
        <v>1119</v>
      </c>
    </row>
    <row r="75" spans="1:1" x14ac:dyDescent="0.25">
      <c r="A75" s="150" t="s">
        <v>729</v>
      </c>
    </row>
    <row r="76" spans="1:1" x14ac:dyDescent="0.25">
      <c r="A76" s="151" t="s">
        <v>929</v>
      </c>
    </row>
    <row r="77" spans="1:1" x14ac:dyDescent="0.25">
      <c r="A77" s="151" t="s">
        <v>1338</v>
      </c>
    </row>
    <row r="78" spans="1:1" x14ac:dyDescent="0.25">
      <c r="A78" s="151" t="s">
        <v>730</v>
      </c>
    </row>
    <row r="79" spans="1:1" x14ac:dyDescent="0.25">
      <c r="A79" s="152" t="s">
        <v>731</v>
      </c>
    </row>
    <row r="80" spans="1:1" x14ac:dyDescent="0.25">
      <c r="A80" s="151" t="s">
        <v>732</v>
      </c>
    </row>
    <row r="81" spans="1:2" x14ac:dyDescent="0.25">
      <c r="A81" s="152" t="s">
        <v>733</v>
      </c>
    </row>
    <row r="82" spans="1:2" x14ac:dyDescent="0.25">
      <c r="A82" s="151" t="s">
        <v>1114</v>
      </c>
    </row>
    <row r="83" spans="1:2" x14ac:dyDescent="0.25">
      <c r="A83" s="153" t="s">
        <v>734</v>
      </c>
    </row>
    <row r="84" spans="1:2" x14ac:dyDescent="0.25">
      <c r="A84" s="27"/>
    </row>
    <row r="85" spans="1:2" ht="17.399999999999999" x14ac:dyDescent="0.25">
      <c r="A85" s="296" t="s">
        <v>465</v>
      </c>
    </row>
    <row r="87" spans="1:2" x14ac:dyDescent="0.25">
      <c r="A87" s="298" t="s">
        <v>466</v>
      </c>
    </row>
    <row r="88" spans="1:2" x14ac:dyDescent="0.25">
      <c r="A88" s="26" t="s">
        <v>467</v>
      </c>
    </row>
    <row r="89" spans="1:2" x14ac:dyDescent="0.25">
      <c r="A89" s="28" t="s">
        <v>468</v>
      </c>
    </row>
    <row r="90" spans="1:2" x14ac:dyDescent="0.25">
      <c r="A90" s="26" t="s">
        <v>1120</v>
      </c>
      <c r="B90" s="300"/>
    </row>
    <row r="91" spans="1:2" x14ac:dyDescent="0.25">
      <c r="A91" s="26"/>
    </row>
    <row r="92" spans="1:2" x14ac:dyDescent="0.25">
      <c r="A92" s="298" t="s">
        <v>469</v>
      </c>
    </row>
    <row r="93" spans="1:2" ht="39.6" x14ac:dyDescent="0.25">
      <c r="A93" s="26" t="s">
        <v>1010</v>
      </c>
    </row>
    <row r="94" spans="1:2" x14ac:dyDescent="0.25">
      <c r="A94" s="26"/>
    </row>
    <row r="95" spans="1:2" x14ac:dyDescent="0.25">
      <c r="A95" s="298" t="s">
        <v>470</v>
      </c>
    </row>
    <row r="96" spans="1:2" ht="52.8" x14ac:dyDescent="0.25">
      <c r="A96" s="26" t="s">
        <v>1352</v>
      </c>
    </row>
    <row r="97" spans="1:2" x14ac:dyDescent="0.25">
      <c r="A97" s="26"/>
    </row>
    <row r="98" spans="1:2" x14ac:dyDescent="0.25">
      <c r="A98" s="298" t="s">
        <v>471</v>
      </c>
    </row>
    <row r="99" spans="1:2" ht="19.5" customHeight="1" x14ac:dyDescent="0.25">
      <c r="A99" s="26" t="s">
        <v>1344</v>
      </c>
    </row>
    <row r="100" spans="1:2" x14ac:dyDescent="0.25">
      <c r="A100" s="311" t="s">
        <v>468</v>
      </c>
    </row>
    <row r="101" spans="1:2" x14ac:dyDescent="0.25">
      <c r="A101" s="26" t="s">
        <v>472</v>
      </c>
    </row>
    <row r="102" spans="1:2" x14ac:dyDescent="0.25">
      <c r="A102" s="26" t="s">
        <v>473</v>
      </c>
    </row>
    <row r="103" spans="1:2" x14ac:dyDescent="0.25">
      <c r="A103" s="26" t="s">
        <v>1345</v>
      </c>
    </row>
    <row r="104" spans="1:2" x14ac:dyDescent="0.25">
      <c r="A104" s="26"/>
    </row>
    <row r="105" spans="1:2" x14ac:dyDescent="0.25">
      <c r="A105" s="298" t="s">
        <v>1342</v>
      </c>
    </row>
    <row r="106" spans="1:2" x14ac:dyDescent="0.25">
      <c r="A106" s="26" t="s">
        <v>1353</v>
      </c>
    </row>
    <row r="107" spans="1:2" ht="26.4" x14ac:dyDescent="0.25">
      <c r="A107" s="26" t="s">
        <v>1349</v>
      </c>
    </row>
    <row r="108" spans="1:2" x14ac:dyDescent="0.25">
      <c r="A108" s="26" t="s">
        <v>1357</v>
      </c>
    </row>
    <row r="109" spans="1:2" x14ac:dyDescent="0.25">
      <c r="A109" s="26"/>
      <c r="B109" s="23" t="s">
        <v>455</v>
      </c>
    </row>
    <row r="110" spans="1:2" x14ac:dyDescent="0.25">
      <c r="A110" s="298" t="s">
        <v>1097</v>
      </c>
    </row>
    <row r="111" spans="1:2" ht="52.8" x14ac:dyDescent="0.25">
      <c r="A111" s="22" t="s">
        <v>1439</v>
      </c>
    </row>
    <row r="112" spans="1:2" ht="39.6" x14ac:dyDescent="0.25">
      <c r="A112" s="22" t="s">
        <v>735</v>
      </c>
    </row>
    <row r="113" spans="1:4" ht="10.5" customHeight="1" x14ac:dyDescent="0.25">
      <c r="A113" s="313"/>
      <c r="D113" s="29" t="s">
        <v>455</v>
      </c>
    </row>
    <row r="114" spans="1:4" ht="99.75" customHeight="1" x14ac:dyDescent="0.25">
      <c r="A114" s="26" t="s">
        <v>2235</v>
      </c>
    </row>
    <row r="115" spans="1:4" ht="39.75" customHeight="1" x14ac:dyDescent="0.25">
      <c r="A115" s="22" t="s">
        <v>1098</v>
      </c>
    </row>
    <row r="116" spans="1:4" ht="168" customHeight="1" x14ac:dyDescent="0.25">
      <c r="A116" s="22" t="s">
        <v>1343</v>
      </c>
    </row>
    <row r="117" spans="1:4" ht="11.25" customHeight="1" x14ac:dyDescent="0.25">
      <c r="A117" s="314"/>
      <c r="B117" s="295"/>
    </row>
    <row r="118" spans="1:4" x14ac:dyDescent="0.25">
      <c r="A118" s="298" t="s">
        <v>1099</v>
      </c>
    </row>
    <row r="119" spans="1:4" ht="32.4" customHeight="1" x14ac:dyDescent="0.25">
      <c r="A119" s="26" t="s">
        <v>1113</v>
      </c>
    </row>
    <row r="120" spans="1:4" x14ac:dyDescent="0.25">
      <c r="A120" s="26"/>
    </row>
    <row r="121" spans="1:4" x14ac:dyDescent="0.25">
      <c r="A121" s="298" t="s">
        <v>1100</v>
      </c>
    </row>
    <row r="122" spans="1:4" ht="12" customHeight="1" x14ac:dyDescent="0.25">
      <c r="A122" s="26" t="s">
        <v>474</v>
      </c>
    </row>
    <row r="123" spans="1:4" ht="3" hidden="1" customHeight="1" x14ac:dyDescent="0.25">
      <c r="A123" s="26"/>
    </row>
    <row r="124" spans="1:4" x14ac:dyDescent="0.25">
      <c r="A124" s="26" t="s">
        <v>1359</v>
      </c>
    </row>
    <row r="125" spans="1:4" ht="26.4" x14ac:dyDescent="0.25">
      <c r="A125" s="26" t="s">
        <v>1360</v>
      </c>
    </row>
    <row r="126" spans="1:4" x14ac:dyDescent="0.25">
      <c r="A126" s="26" t="s">
        <v>1361</v>
      </c>
    </row>
    <row r="127" spans="1:4" ht="26.4" x14ac:dyDescent="0.25">
      <c r="A127" s="26" t="s">
        <v>475</v>
      </c>
    </row>
    <row r="128" spans="1:4" ht="39.6" x14ac:dyDescent="0.25">
      <c r="A128" s="26" t="s">
        <v>1362</v>
      </c>
    </row>
    <row r="129" spans="1:1" s="29" customFormat="1" ht="33.75" customHeight="1" x14ac:dyDescent="0.25">
      <c r="A129" s="26" t="s">
        <v>1366</v>
      </c>
    </row>
    <row r="130" spans="1:1" ht="12.75" customHeight="1" x14ac:dyDescent="0.25">
      <c r="A130" s="28" t="s">
        <v>468</v>
      </c>
    </row>
    <row r="131" spans="1:1" ht="15.75" customHeight="1" x14ac:dyDescent="0.25">
      <c r="A131" s="26" t="s">
        <v>1367</v>
      </c>
    </row>
    <row r="132" spans="1:1" ht="12.75" customHeight="1" x14ac:dyDescent="0.25">
      <c r="A132" s="26"/>
    </row>
    <row r="133" spans="1:1" x14ac:dyDescent="0.25">
      <c r="A133" s="298" t="s">
        <v>1101</v>
      </c>
    </row>
    <row r="134" spans="1:1" ht="93.75" customHeight="1" x14ac:dyDescent="0.25">
      <c r="A134" s="26" t="s">
        <v>1448</v>
      </c>
    </row>
    <row r="135" spans="1:1" ht="12.75" customHeight="1" x14ac:dyDescent="0.25"/>
    <row r="136" spans="1:1" x14ac:dyDescent="0.25">
      <c r="A136" s="298" t="s">
        <v>1102</v>
      </c>
    </row>
    <row r="137" spans="1:1" ht="153.6" customHeight="1" x14ac:dyDescent="0.25">
      <c r="A137" s="243" t="s">
        <v>1115</v>
      </c>
    </row>
    <row r="139" spans="1:1" ht="77.400000000000006" customHeight="1" x14ac:dyDescent="0.25">
      <c r="A139" s="22" t="s">
        <v>1358</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62A3-4032-4C67-B34C-82E646288BA4}">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74" t="s">
        <v>482</v>
      </c>
      <c r="B1" s="374"/>
      <c r="C1" s="374"/>
      <c r="D1" s="374"/>
      <c r="E1" s="374"/>
      <c r="F1" s="374"/>
      <c r="G1" s="374"/>
      <c r="H1" s="374"/>
      <c r="I1" s="65"/>
      <c r="J1" s="43"/>
    </row>
    <row r="2" spans="1:11" s="44" customFormat="1" ht="15.6" x14ac:dyDescent="0.3">
      <c r="A2" s="380" t="s">
        <v>1339</v>
      </c>
      <c r="B2" s="380"/>
      <c r="C2" s="380"/>
      <c r="D2" s="380"/>
      <c r="E2" s="380"/>
      <c r="F2" s="380"/>
      <c r="G2" s="380"/>
      <c r="H2" s="378" t="str">
        <f>+Doklady!I100</f>
        <v>V2</v>
      </c>
      <c r="I2" s="378"/>
      <c r="J2" s="45"/>
    </row>
    <row r="3" spans="1:11" s="44" customFormat="1" ht="13.8" x14ac:dyDescent="0.25">
      <c r="A3" s="46"/>
      <c r="B3" s="47"/>
      <c r="C3" s="47"/>
      <c r="D3" s="46"/>
      <c r="E3" s="46"/>
      <c r="F3" s="46"/>
      <c r="G3" s="48"/>
      <c r="H3" s="379">
        <f>+Doklady!I101</f>
        <v>45489</v>
      </c>
      <c r="I3" s="379"/>
      <c r="J3" s="45"/>
    </row>
    <row r="4" spans="1:11" s="44" customFormat="1" ht="15.75" customHeight="1" x14ac:dyDescent="0.25">
      <c r="A4" s="49" t="s">
        <v>454</v>
      </c>
      <c r="B4" s="375" t="s">
        <v>483</v>
      </c>
      <c r="C4" s="376"/>
      <c r="D4" s="376"/>
      <c r="E4" s="377"/>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463</v>
      </c>
      <c r="B7" s="12" t="s">
        <v>456</v>
      </c>
      <c r="C7" s="11" t="s">
        <v>457</v>
      </c>
      <c r="D7" s="11" t="s">
        <v>458</v>
      </c>
      <c r="E7" s="11" t="s">
        <v>461</v>
      </c>
      <c r="F7" s="11" t="s">
        <v>849</v>
      </c>
      <c r="G7" s="11" t="s">
        <v>459</v>
      </c>
      <c r="H7" s="13" t="s">
        <v>462</v>
      </c>
      <c r="I7" s="72" t="s">
        <v>441</v>
      </c>
      <c r="J7" s="53"/>
    </row>
    <row r="8" spans="1:11" ht="71.400000000000006" x14ac:dyDescent="0.25">
      <c r="A8" s="56" t="s">
        <v>637</v>
      </c>
      <c r="B8" s="174"/>
      <c r="C8" s="174"/>
      <c r="D8" s="58">
        <v>45414</v>
      </c>
      <c r="E8" s="175" t="s">
        <v>1368</v>
      </c>
      <c r="F8" s="175"/>
      <c r="G8" s="175"/>
      <c r="H8" s="176"/>
      <c r="I8" s="177"/>
      <c r="J8" s="53"/>
    </row>
    <row r="9" spans="1:11" ht="40.799999999999997" x14ac:dyDescent="0.25">
      <c r="A9" s="56" t="s">
        <v>637</v>
      </c>
      <c r="B9" s="57" t="s">
        <v>1369</v>
      </c>
      <c r="C9" s="57" t="s">
        <v>484</v>
      </c>
      <c r="D9" s="58">
        <v>45415</v>
      </c>
      <c r="E9" s="56" t="s">
        <v>485</v>
      </c>
      <c r="F9" s="56"/>
      <c r="G9" s="56" t="s">
        <v>486</v>
      </c>
      <c r="H9" s="59">
        <v>400</v>
      </c>
      <c r="I9" s="68">
        <v>3</v>
      </c>
      <c r="J9" s="53"/>
    </row>
    <row r="10" spans="1:11" ht="13.2" x14ac:dyDescent="0.25">
      <c r="A10" s="56" t="s">
        <v>637</v>
      </c>
      <c r="B10" s="57" t="s">
        <v>1370</v>
      </c>
      <c r="C10" s="57" t="s">
        <v>487</v>
      </c>
      <c r="D10" s="58">
        <v>45416</v>
      </c>
      <c r="E10" s="56" t="s">
        <v>488</v>
      </c>
      <c r="F10" s="56"/>
      <c r="G10" s="56" t="s">
        <v>489</v>
      </c>
      <c r="H10" s="59"/>
      <c r="I10" s="68">
        <v>3</v>
      </c>
      <c r="J10" s="53"/>
    </row>
    <row r="11" spans="1:11" ht="13.2" x14ac:dyDescent="0.25">
      <c r="A11" s="56" t="s">
        <v>637</v>
      </c>
      <c r="B11" s="57" t="s">
        <v>1371</v>
      </c>
      <c r="C11" s="57" t="s">
        <v>490</v>
      </c>
      <c r="D11" s="58">
        <v>45417</v>
      </c>
      <c r="E11" s="56" t="s">
        <v>491</v>
      </c>
      <c r="F11" s="56"/>
      <c r="G11" s="56" t="s">
        <v>492</v>
      </c>
      <c r="H11" s="59">
        <v>100</v>
      </c>
      <c r="I11" s="68">
        <v>3</v>
      </c>
      <c r="J11" s="53"/>
    </row>
    <row r="12" spans="1:11" ht="13.2" x14ac:dyDescent="0.25">
      <c r="A12" s="56" t="s">
        <v>637</v>
      </c>
      <c r="B12" s="57" t="s">
        <v>1372</v>
      </c>
      <c r="C12" s="57" t="s">
        <v>493</v>
      </c>
      <c r="D12" s="58">
        <v>45418</v>
      </c>
      <c r="E12" s="56" t="s">
        <v>494</v>
      </c>
      <c r="F12" s="56"/>
      <c r="G12" s="56" t="s">
        <v>495</v>
      </c>
      <c r="H12" s="59">
        <v>50</v>
      </c>
      <c r="I12" s="68">
        <v>3</v>
      </c>
      <c r="J12" s="53"/>
    </row>
    <row r="13" spans="1:11" ht="13.2" x14ac:dyDescent="0.25">
      <c r="A13" s="56" t="s">
        <v>637</v>
      </c>
      <c r="B13" s="57" t="s">
        <v>1373</v>
      </c>
      <c r="C13" s="57" t="s">
        <v>496</v>
      </c>
      <c r="D13" s="58">
        <v>45419</v>
      </c>
      <c r="E13" s="56" t="s">
        <v>497</v>
      </c>
      <c r="F13" s="56"/>
      <c r="G13" s="56" t="s">
        <v>498</v>
      </c>
      <c r="H13" s="59">
        <v>200</v>
      </c>
      <c r="I13" s="68">
        <v>3</v>
      </c>
      <c r="J13" s="53"/>
    </row>
    <row r="14" spans="1:11" ht="13.2" x14ac:dyDescent="0.25">
      <c r="A14" s="56" t="s">
        <v>637</v>
      </c>
      <c r="B14" s="57" t="s">
        <v>1374</v>
      </c>
      <c r="C14" s="57" t="s">
        <v>499</v>
      </c>
      <c r="D14" s="58">
        <v>45420</v>
      </c>
      <c r="E14" s="56" t="s">
        <v>500</v>
      </c>
      <c r="F14" s="56"/>
      <c r="G14" s="56" t="s">
        <v>501</v>
      </c>
      <c r="H14" s="59"/>
      <c r="I14" s="68">
        <v>3</v>
      </c>
      <c r="J14" s="53"/>
    </row>
    <row r="15" spans="1:11" ht="13.2" x14ac:dyDescent="0.25">
      <c r="A15" s="56" t="s">
        <v>637</v>
      </c>
      <c r="B15" s="57" t="s">
        <v>1375</v>
      </c>
      <c r="C15" s="57" t="s">
        <v>502</v>
      </c>
      <c r="D15" s="58">
        <v>45421</v>
      </c>
      <c r="E15" s="56" t="s">
        <v>503</v>
      </c>
      <c r="F15" s="56"/>
      <c r="G15" s="56" t="s">
        <v>504</v>
      </c>
      <c r="H15" s="59">
        <v>505</v>
      </c>
      <c r="I15" s="68">
        <v>3</v>
      </c>
      <c r="J15" s="53"/>
    </row>
    <row r="16" spans="1:11" ht="122.4" x14ac:dyDescent="0.25">
      <c r="A16" s="56" t="s">
        <v>637</v>
      </c>
      <c r="B16" s="178"/>
      <c r="C16" s="178"/>
      <c r="D16" s="58">
        <v>45422</v>
      </c>
      <c r="E16" s="179" t="s">
        <v>1376</v>
      </c>
      <c r="F16" s="179"/>
      <c r="G16" s="179"/>
      <c r="H16" s="180"/>
      <c r="I16" s="181"/>
      <c r="J16" s="53"/>
    </row>
    <row r="17" spans="1:18" ht="13.2" x14ac:dyDescent="0.25">
      <c r="A17" s="56" t="s">
        <v>637</v>
      </c>
      <c r="B17" s="57" t="s">
        <v>1377</v>
      </c>
      <c r="C17" s="57" t="s">
        <v>505</v>
      </c>
      <c r="D17" s="58">
        <v>45423</v>
      </c>
      <c r="E17" s="56" t="s">
        <v>506</v>
      </c>
      <c r="F17" s="56"/>
      <c r="G17" s="56" t="s">
        <v>507</v>
      </c>
      <c r="H17" s="59"/>
      <c r="I17" s="68">
        <v>2</v>
      </c>
      <c r="J17" s="53"/>
    </row>
    <row r="18" spans="1:18" ht="20.399999999999999" x14ac:dyDescent="0.25">
      <c r="A18" s="56" t="s">
        <v>637</v>
      </c>
      <c r="B18" s="57" t="s">
        <v>1378</v>
      </c>
      <c r="C18" s="57" t="s">
        <v>931</v>
      </c>
      <c r="D18" s="58">
        <v>45424</v>
      </c>
      <c r="E18" s="56" t="s">
        <v>508</v>
      </c>
      <c r="F18" s="56"/>
      <c r="G18" s="56" t="s">
        <v>509</v>
      </c>
      <c r="H18" s="59"/>
      <c r="I18" s="68">
        <v>2</v>
      </c>
      <c r="J18" s="53"/>
    </row>
    <row r="19" spans="1:18" ht="13.2" x14ac:dyDescent="0.25">
      <c r="A19" s="56" t="s">
        <v>637</v>
      </c>
      <c r="B19" s="57" t="s">
        <v>1379</v>
      </c>
      <c r="C19" s="57" t="s">
        <v>510</v>
      </c>
      <c r="D19" s="58">
        <v>45425</v>
      </c>
      <c r="E19" s="56" t="s">
        <v>511</v>
      </c>
      <c r="F19" s="56"/>
      <c r="G19" s="56" t="s">
        <v>512</v>
      </c>
      <c r="H19" s="59">
        <v>1000</v>
      </c>
      <c r="I19" s="68">
        <v>2</v>
      </c>
      <c r="J19" s="53"/>
    </row>
    <row r="20" spans="1:18" ht="13.2" x14ac:dyDescent="0.25">
      <c r="A20" s="56" t="s">
        <v>637</v>
      </c>
      <c r="B20" s="57" t="s">
        <v>1380</v>
      </c>
      <c r="C20" s="57" t="s">
        <v>513</v>
      </c>
      <c r="D20" s="58">
        <v>45426</v>
      </c>
      <c r="E20" s="56" t="s">
        <v>514</v>
      </c>
      <c r="F20" s="56"/>
      <c r="G20" s="56" t="s">
        <v>515</v>
      </c>
      <c r="H20" s="59">
        <v>300</v>
      </c>
      <c r="I20" s="68">
        <v>2</v>
      </c>
      <c r="J20" s="53"/>
    </row>
    <row r="21" spans="1:18" ht="13.2" x14ac:dyDescent="0.25">
      <c r="A21" s="56" t="s">
        <v>637</v>
      </c>
      <c r="B21" s="57" t="s">
        <v>1381</v>
      </c>
      <c r="C21" s="57" t="s">
        <v>516</v>
      </c>
      <c r="D21" s="58">
        <v>45427</v>
      </c>
      <c r="E21" s="56" t="s">
        <v>517</v>
      </c>
      <c r="F21" s="56"/>
      <c r="G21" s="56" t="s">
        <v>518</v>
      </c>
      <c r="H21" s="59">
        <v>600</v>
      </c>
      <c r="I21" s="68">
        <v>2</v>
      </c>
      <c r="J21" s="53"/>
    </row>
    <row r="22" spans="1:18" ht="20.399999999999999" x14ac:dyDescent="0.25">
      <c r="A22" s="56" t="s">
        <v>637</v>
      </c>
      <c r="B22" s="57" t="s">
        <v>1382</v>
      </c>
      <c r="C22" s="57" t="s">
        <v>519</v>
      </c>
      <c r="D22" s="58">
        <v>45428</v>
      </c>
      <c r="E22" s="56" t="s">
        <v>1383</v>
      </c>
      <c r="F22" s="56"/>
      <c r="G22" s="56" t="s">
        <v>520</v>
      </c>
      <c r="H22" s="59">
        <v>25.9</v>
      </c>
      <c r="I22" s="68">
        <v>2</v>
      </c>
      <c r="J22" s="53"/>
    </row>
    <row r="23" spans="1:18" ht="13.2" x14ac:dyDescent="0.25">
      <c r="A23" s="56" t="s">
        <v>637</v>
      </c>
      <c r="B23" s="57" t="s">
        <v>1384</v>
      </c>
      <c r="C23" s="57" t="s">
        <v>521</v>
      </c>
      <c r="D23" s="58">
        <v>45429</v>
      </c>
      <c r="E23" s="56" t="s">
        <v>522</v>
      </c>
      <c r="F23" s="56"/>
      <c r="G23" s="56" t="s">
        <v>523</v>
      </c>
      <c r="H23" s="59"/>
      <c r="I23" s="68">
        <v>2</v>
      </c>
      <c r="J23" s="53"/>
    </row>
    <row r="24" spans="1:18" ht="13.2" x14ac:dyDescent="0.25">
      <c r="A24" s="56" t="s">
        <v>637</v>
      </c>
      <c r="B24" s="178"/>
      <c r="C24" s="178"/>
      <c r="D24" s="58">
        <v>45430</v>
      </c>
      <c r="E24" s="179" t="s">
        <v>524</v>
      </c>
      <c r="F24" s="179"/>
      <c r="G24" s="179"/>
      <c r="H24" s="180"/>
      <c r="I24" s="181"/>
      <c r="J24" s="53"/>
      <c r="M24" s="61"/>
      <c r="N24" s="61"/>
      <c r="O24" s="61"/>
      <c r="P24" s="61"/>
      <c r="Q24" s="61"/>
      <c r="R24" s="61"/>
    </row>
    <row r="25" spans="1:18" ht="30.6" x14ac:dyDescent="0.25">
      <c r="A25" s="56" t="s">
        <v>637</v>
      </c>
      <c r="B25" s="57" t="s">
        <v>525</v>
      </c>
      <c r="C25" s="57" t="s">
        <v>525</v>
      </c>
      <c r="D25" s="58">
        <v>45431</v>
      </c>
      <c r="E25" s="56" t="s">
        <v>1385</v>
      </c>
      <c r="F25" s="56"/>
      <c r="G25" s="56" t="s">
        <v>526</v>
      </c>
      <c r="H25" s="59"/>
      <c r="I25" s="68">
        <v>4</v>
      </c>
      <c r="J25" s="53"/>
      <c r="M25" s="61"/>
      <c r="N25" s="61"/>
      <c r="O25" s="61"/>
      <c r="P25" s="61"/>
      <c r="Q25" s="61"/>
      <c r="R25" s="61"/>
    </row>
    <row r="26" spans="1:18" ht="13.2" x14ac:dyDescent="0.25">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3.2" x14ac:dyDescent="0.25">
      <c r="A27" s="56" t="s">
        <v>637</v>
      </c>
      <c r="B27" s="57" t="s">
        <v>1387</v>
      </c>
      <c r="C27" s="57">
        <v>1213275</v>
      </c>
      <c r="D27" s="58">
        <v>45433</v>
      </c>
      <c r="E27" s="56" t="s">
        <v>530</v>
      </c>
      <c r="F27" s="56"/>
      <c r="G27" s="56" t="s">
        <v>531</v>
      </c>
      <c r="H27" s="59">
        <v>19.100000000000001</v>
      </c>
      <c r="I27" s="68">
        <v>2</v>
      </c>
      <c r="J27" s="53"/>
      <c r="O27" s="61"/>
      <c r="P27" s="61"/>
      <c r="Q27" s="61"/>
      <c r="R27" s="61"/>
    </row>
    <row r="28" spans="1:18" ht="13.2" x14ac:dyDescent="0.25">
      <c r="A28" s="56" t="s">
        <v>637</v>
      </c>
      <c r="B28" s="57" t="s">
        <v>1388</v>
      </c>
      <c r="C28" s="57">
        <v>2007006035</v>
      </c>
      <c r="D28" s="58">
        <v>45434</v>
      </c>
      <c r="E28" s="56" t="s">
        <v>984</v>
      </c>
      <c r="F28" s="56"/>
      <c r="G28" s="56" t="s">
        <v>532</v>
      </c>
      <c r="H28" s="59">
        <v>277.74</v>
      </c>
      <c r="I28" s="68">
        <v>4</v>
      </c>
      <c r="J28" s="53"/>
      <c r="O28" s="61"/>
      <c r="P28" s="61"/>
      <c r="Q28" s="61"/>
      <c r="R28" s="61"/>
    </row>
    <row r="29" spans="1:18" ht="13.2" x14ac:dyDescent="0.25">
      <c r="A29" s="56" t="s">
        <v>637</v>
      </c>
      <c r="B29" s="62">
        <v>45627</v>
      </c>
      <c r="C29" s="57" t="s">
        <v>527</v>
      </c>
      <c r="D29" s="58">
        <v>45435</v>
      </c>
      <c r="E29" s="56" t="s">
        <v>1389</v>
      </c>
      <c r="F29" s="56"/>
      <c r="G29" s="56" t="s">
        <v>533</v>
      </c>
      <c r="H29" s="59">
        <v>50</v>
      </c>
      <c r="I29" s="68">
        <v>4</v>
      </c>
      <c r="J29" s="53"/>
      <c r="O29" s="61"/>
      <c r="P29" s="61"/>
      <c r="Q29" s="61"/>
      <c r="R29" s="61"/>
    </row>
    <row r="30" spans="1:18" ht="13.2" x14ac:dyDescent="0.25">
      <c r="A30" s="56" t="s">
        <v>637</v>
      </c>
      <c r="B30" s="57" t="s">
        <v>1390</v>
      </c>
      <c r="C30" s="57" t="s">
        <v>534</v>
      </c>
      <c r="D30" s="58">
        <v>45436</v>
      </c>
      <c r="E30" s="56" t="s">
        <v>535</v>
      </c>
      <c r="F30" s="56"/>
      <c r="G30" s="56" t="s">
        <v>536</v>
      </c>
      <c r="H30" s="59">
        <v>9</v>
      </c>
      <c r="I30" s="68">
        <v>4</v>
      </c>
      <c r="J30" s="53"/>
      <c r="O30" s="61"/>
      <c r="P30" s="61"/>
      <c r="Q30" s="61"/>
      <c r="R30" s="61"/>
    </row>
    <row r="31" spans="1:18" ht="20.399999999999999" x14ac:dyDescent="0.25">
      <c r="A31" s="56" t="s">
        <v>637</v>
      </c>
      <c r="B31" s="62">
        <v>45413</v>
      </c>
      <c r="C31" s="57" t="s">
        <v>537</v>
      </c>
      <c r="D31" s="58">
        <v>45437</v>
      </c>
      <c r="E31" s="56" t="s">
        <v>1391</v>
      </c>
      <c r="F31" s="56"/>
      <c r="G31" s="56" t="s">
        <v>538</v>
      </c>
      <c r="H31" s="59">
        <v>10</v>
      </c>
      <c r="I31" s="68">
        <v>4</v>
      </c>
      <c r="J31" s="53"/>
      <c r="O31" s="61"/>
      <c r="P31" s="61"/>
      <c r="Q31" s="61"/>
      <c r="R31" s="61"/>
    </row>
    <row r="32" spans="1:18" ht="13.2" x14ac:dyDescent="0.25">
      <c r="A32" s="56" t="s">
        <v>637</v>
      </c>
      <c r="B32" s="57" t="s">
        <v>539</v>
      </c>
      <c r="C32" s="57" t="s">
        <v>540</v>
      </c>
      <c r="D32" s="58">
        <v>45438</v>
      </c>
      <c r="E32" s="56" t="s">
        <v>1392</v>
      </c>
      <c r="F32" s="56"/>
      <c r="G32" s="56" t="s">
        <v>541</v>
      </c>
      <c r="H32" s="59">
        <v>500</v>
      </c>
      <c r="I32" s="68">
        <v>1</v>
      </c>
      <c r="J32" s="53"/>
      <c r="O32" s="61"/>
      <c r="P32" s="61"/>
      <c r="Q32" s="61"/>
      <c r="R32" s="61"/>
    </row>
    <row r="33" spans="1:18" ht="13.2" x14ac:dyDescent="0.25">
      <c r="A33" s="56" t="s">
        <v>637</v>
      </c>
      <c r="B33" s="57" t="s">
        <v>1393</v>
      </c>
      <c r="C33" s="57" t="s">
        <v>542</v>
      </c>
      <c r="D33" s="58">
        <v>45439</v>
      </c>
      <c r="E33" s="56" t="s">
        <v>543</v>
      </c>
      <c r="F33" s="56"/>
      <c r="G33" s="56" t="s">
        <v>544</v>
      </c>
      <c r="H33" s="59">
        <v>71.2</v>
      </c>
      <c r="I33" s="68">
        <v>3</v>
      </c>
      <c r="J33" s="53"/>
      <c r="O33" s="61"/>
      <c r="P33" s="61"/>
      <c r="Q33" s="61"/>
      <c r="R33" s="61"/>
    </row>
    <row r="34" spans="1:18" ht="51" x14ac:dyDescent="0.25">
      <c r="A34" s="56" t="s">
        <v>637</v>
      </c>
      <c r="B34" s="57" t="s">
        <v>1394</v>
      </c>
      <c r="C34" s="57" t="s">
        <v>932</v>
      </c>
      <c r="D34" s="58">
        <v>45440</v>
      </c>
      <c r="E34" s="56" t="s">
        <v>1395</v>
      </c>
      <c r="F34" s="56"/>
      <c r="G34" s="56" t="s">
        <v>545</v>
      </c>
      <c r="H34" s="59">
        <v>250</v>
      </c>
      <c r="I34" s="68">
        <v>1</v>
      </c>
      <c r="J34" s="53"/>
    </row>
    <row r="35" spans="1:18" ht="13.2" x14ac:dyDescent="0.25">
      <c r="A35" s="56" t="s">
        <v>637</v>
      </c>
      <c r="B35" s="57" t="s">
        <v>1396</v>
      </c>
      <c r="C35" s="57" t="s">
        <v>546</v>
      </c>
      <c r="D35" s="58">
        <v>45441</v>
      </c>
      <c r="E35" s="56" t="s">
        <v>547</v>
      </c>
      <c r="F35" s="56"/>
      <c r="G35" s="56" t="s">
        <v>548</v>
      </c>
      <c r="H35" s="59">
        <v>320</v>
      </c>
      <c r="I35" s="68">
        <v>5</v>
      </c>
      <c r="J35" s="53"/>
    </row>
    <row r="36" spans="1:18" ht="13.2" x14ac:dyDescent="0.25">
      <c r="A36" s="56" t="s">
        <v>637</v>
      </c>
      <c r="B36" s="57" t="s">
        <v>1397</v>
      </c>
      <c r="C36" s="57" t="s">
        <v>549</v>
      </c>
      <c r="D36" s="58">
        <v>45442</v>
      </c>
      <c r="E36" s="56" t="s">
        <v>1398</v>
      </c>
      <c r="F36" s="56"/>
      <c r="G36" s="56" t="s">
        <v>550</v>
      </c>
      <c r="H36" s="59">
        <v>40</v>
      </c>
      <c r="I36" s="68">
        <v>4</v>
      </c>
      <c r="J36" s="53"/>
    </row>
    <row r="37" spans="1:18" ht="13.2" x14ac:dyDescent="0.25">
      <c r="A37" s="56" t="s">
        <v>637</v>
      </c>
      <c r="B37" s="62">
        <v>45292</v>
      </c>
      <c r="C37" s="57" t="s">
        <v>933</v>
      </c>
      <c r="D37" s="58">
        <v>45443</v>
      </c>
      <c r="E37" s="56" t="s">
        <v>551</v>
      </c>
      <c r="F37" s="56"/>
      <c r="G37" s="56" t="s">
        <v>552</v>
      </c>
      <c r="H37" s="59">
        <v>25</v>
      </c>
      <c r="I37" s="68">
        <v>4</v>
      </c>
      <c r="J37" s="53"/>
    </row>
    <row r="38" spans="1:18" ht="13.2" x14ac:dyDescent="0.25">
      <c r="A38" s="56" t="s">
        <v>637</v>
      </c>
      <c r="B38" s="62">
        <v>45352</v>
      </c>
      <c r="C38" s="57" t="s">
        <v>553</v>
      </c>
      <c r="D38" s="58">
        <v>45444</v>
      </c>
      <c r="E38" s="56" t="s">
        <v>1399</v>
      </c>
      <c r="F38" s="56"/>
      <c r="G38" s="56" t="s">
        <v>554</v>
      </c>
      <c r="H38" s="59">
        <v>150</v>
      </c>
      <c r="I38" s="68">
        <v>4</v>
      </c>
      <c r="J38" s="53"/>
    </row>
    <row r="39" spans="1:18" ht="13.2" x14ac:dyDescent="0.25">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0.799999999999997"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0.399999999999999"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81.599999999999994"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0.399999999999999"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0.799999999999997"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12.2"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0.399999999999999"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0.399999999999999"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0.399999999999999"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0.799999999999997"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0.399999999999999"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0.399999999999999"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51"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0.799999999999997"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0.799999999999997"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51"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0.6"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68" priority="7" stopIfTrue="1">
      <formula>$A8&lt;&gt;""</formula>
    </cfRule>
  </conditionalFormatting>
  <conditionalFormatting sqref="D2884:D2911 D8:H2883">
    <cfRule type="expression" dxfId="367" priority="6" stopIfTrue="1">
      <formula>$A8&lt;&gt;""</formula>
    </cfRule>
  </conditionalFormatting>
  <conditionalFormatting sqref="A8:A2911">
    <cfRule type="expression" dxfId="366" priority="5" stopIfTrue="1">
      <formula>$A8&lt;&gt;""</formula>
    </cfRule>
  </conditionalFormatting>
  <conditionalFormatting sqref="B2884:C2886">
    <cfRule type="expression" dxfId="365" priority="4" stopIfTrue="1">
      <formula>$A2884&lt;&gt;""</formula>
    </cfRule>
  </conditionalFormatting>
  <conditionalFormatting sqref="D2884:H2886">
    <cfRule type="expression" dxfId="364" priority="3" stopIfTrue="1">
      <formula>$A2884&lt;&gt;""</formula>
    </cfRule>
  </conditionalFormatting>
  <conditionalFormatting sqref="A2884:A2886">
    <cfRule type="expression" dxfId="363" priority="2" stopIfTrue="1">
      <formula>$A2884&lt;&gt;""</formula>
    </cfRule>
  </conditionalFormatting>
  <conditionalFormatting sqref="I8:I76">
    <cfRule type="expression" dxfId="362" priority="1" stopIfTrue="1">
      <formula>$A8&lt;&gt;""</formula>
    </cfRule>
  </conditionalFormatting>
  <dataValidations count="6">
    <dataValidation type="date" allowBlank="1" showInputMessage="1" showErrorMessage="1" sqref="D77:D2911" xr:uid="{14BF3187-D6C2-4ABD-A61C-5E577D737288}">
      <formula1>41640</formula1>
      <formula2>42004</formula2>
    </dataValidation>
    <dataValidation type="list" allowBlank="1" showInputMessage="1" sqref="E8:F2883" xr:uid="{33ACAC73-CA61-48C3-AB84-D72D09EAC5DB}">
      <formula1>#REF!</formula1>
    </dataValidation>
    <dataValidation allowBlank="1" sqref="B8:C2883" xr:uid="{CA042B8C-EA3B-4B27-AB01-FC78B8F2C7A6}"/>
    <dataValidation type="decimal" operator="greaterThan" allowBlank="1" showInputMessage="1" showErrorMessage="1" sqref="H8:H2883 I8:I76" xr:uid="{93A77764-DED9-4EC0-8D9F-177002B6048F}">
      <formula1>0</formula1>
    </dataValidation>
    <dataValidation type="date" allowBlank="1" showInputMessage="1" showErrorMessage="1" sqref="D7" xr:uid="{EA756671-6A9C-4E75-A1B6-2B91859FD985}">
      <formula1>42370</formula1>
      <formula2>42735</formula2>
    </dataValidation>
    <dataValidation type="date" allowBlank="1" showInputMessage="1" showErrorMessage="1" sqref="D8:D76" xr:uid="{0E078140-C726-45C7-8EC6-101525B5E55D}">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47C9-472C-42A6-A216-81DE9B1BA1FC}">
  <sheetPr codeName="Hárok2">
    <pageSetUpPr fitToPage="1"/>
  </sheetPr>
  <dimension ref="A1:G61"/>
  <sheetViews>
    <sheetView topLeftCell="A4"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83" t="s">
        <v>481</v>
      </c>
      <c r="B1" s="384"/>
      <c r="C1" s="197">
        <v>45322</v>
      </c>
      <c r="D1" s="30"/>
      <c r="G1" s="288">
        <v>45322</v>
      </c>
    </row>
    <row r="2" spans="1:7" ht="13.8" x14ac:dyDescent="0.25">
      <c r="A2" s="32"/>
      <c r="B2" s="32"/>
      <c r="G2" s="288">
        <v>45351</v>
      </c>
    </row>
    <row r="3" spans="1:7" ht="13.8" x14ac:dyDescent="0.25">
      <c r="A3" s="34" t="s">
        <v>736</v>
      </c>
      <c r="B3" s="381" t="str">
        <f>INDEX(Adr!B:B,Doklady!B102+1)</f>
        <v>Slovenská softballová asociácia</v>
      </c>
      <c r="C3" s="381"/>
      <c r="D3" s="381"/>
      <c r="G3" s="288">
        <v>45382</v>
      </c>
    </row>
    <row r="4" spans="1:7" ht="13.8" x14ac:dyDescent="0.25">
      <c r="A4" s="34" t="s">
        <v>476</v>
      </c>
      <c r="B4" s="33" t="str">
        <f>RIGHT("0000"&amp;INDEX(Adr!A:A,Doklady!B102+1),8)</f>
        <v>17316723</v>
      </c>
      <c r="G4" s="288">
        <v>45412</v>
      </c>
    </row>
    <row r="5" spans="1:7" ht="13.8" x14ac:dyDescent="0.25">
      <c r="A5" s="34" t="s">
        <v>477</v>
      </c>
      <c r="B5" s="33" t="str">
        <f>INDEX(Adr!D:D,Doklady!B102+1)&amp;", "&amp;INDEX(Adr!E:E,Doklady!B102+1)</f>
        <v>Olympijské námestie 14290/1,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480</v>
      </c>
      <c r="G9" s="288">
        <v>45565</v>
      </c>
    </row>
    <row r="10" spans="1:7" ht="13.8" x14ac:dyDescent="0.25">
      <c r="A10" s="155" t="s">
        <v>7</v>
      </c>
      <c r="B10" s="156" t="s">
        <v>854</v>
      </c>
      <c r="C10" s="198">
        <f>+Spolu!C10</f>
        <v>0</v>
      </c>
      <c r="G10" s="288">
        <v>45596</v>
      </c>
    </row>
    <row r="11" spans="1:7" ht="13.8" x14ac:dyDescent="0.25">
      <c r="A11" s="155" t="s">
        <v>6</v>
      </c>
      <c r="B11" s="156" t="s">
        <v>196</v>
      </c>
      <c r="C11" s="198">
        <f>+Spolu!C11</f>
        <v>51310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700</v>
      </c>
      <c r="C14" s="198">
        <f>+Spolu!C14</f>
        <v>0</v>
      </c>
      <c r="G14" s="288"/>
    </row>
    <row r="15" spans="1:7" ht="13.8" x14ac:dyDescent="0.25">
      <c r="A15" s="37" t="s">
        <v>478</v>
      </c>
      <c r="B15" s="154"/>
      <c r="C15" s="38">
        <f>SUM(C10:C14)</f>
        <v>51310</v>
      </c>
      <c r="G15" s="288"/>
    </row>
    <row r="16" spans="1:7" ht="13.8" x14ac:dyDescent="0.25">
      <c r="G16" s="288"/>
    </row>
    <row r="17" spans="1:5" ht="72" customHeight="1" x14ac:dyDescent="0.25">
      <c r="A17" s="382" t="s">
        <v>737</v>
      </c>
      <c r="B17" s="382"/>
      <c r="C17" s="382"/>
      <c r="D17" s="382"/>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E7AE66C9-D185-4451-840E-E5088AA5A4BF}">
      <formula1>$G$1:$G$12</formula1>
    </dataValidation>
    <dataValidation type="decimal" allowBlank="1" showInputMessage="1" showErrorMessage="1" sqref="C10:C14" xr:uid="{BD10F295-C04C-408F-BCCB-5671E8E77C7C}">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71EF-8D60-46D2-9D0B-93F492CB98A0}">
  <sheetPr codeName="Hárok9"/>
  <dimension ref="A1:Z147"/>
  <sheetViews>
    <sheetView tabSelected="1" zoomScaleNormal="100" workbookViewId="0">
      <selection activeCell="B140" sqref="B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408" t="s">
        <v>1340</v>
      </c>
      <c r="B1" s="408"/>
      <c r="C1" s="408"/>
      <c r="D1" s="408"/>
      <c r="E1" s="408"/>
      <c r="F1" s="408"/>
      <c r="G1" s="408"/>
      <c r="H1" s="408"/>
      <c r="I1" s="408"/>
    </row>
    <row r="2" spans="1:26" ht="7.5" customHeight="1" x14ac:dyDescent="0.2">
      <c r="C2" s="9"/>
      <c r="D2" s="9"/>
      <c r="E2" s="9"/>
      <c r="F2" s="9"/>
      <c r="G2" s="9"/>
      <c r="H2" s="9"/>
      <c r="I2" s="9"/>
    </row>
    <row r="3" spans="1:26" s="10" customFormat="1" ht="26.1" customHeight="1" x14ac:dyDescent="0.25">
      <c r="B3" s="182" t="s">
        <v>454</v>
      </c>
      <c r="C3" s="409" t="str">
        <f>INDEX(Adr!B2:B129,Doklady!B102)</f>
        <v>Slovenská softballová asociácia</v>
      </c>
      <c r="D3" s="409"/>
      <c r="E3" s="409"/>
      <c r="F3" s="409"/>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3.2" x14ac:dyDescent="0.25">
      <c r="B4" s="80" t="s">
        <v>476</v>
      </c>
      <c r="C4" s="82" t="str">
        <f>INDEX(Adr!A2:A153,Doklady!B102)</f>
        <v>17316723</v>
      </c>
      <c r="I4" s="81">
        <f>Doklady!I101</f>
        <v>45489</v>
      </c>
      <c r="J4" s="104"/>
      <c r="K4" s="105"/>
      <c r="L4" s="105"/>
      <c r="M4" s="105"/>
      <c r="N4" s="105"/>
      <c r="O4" s="105"/>
      <c r="P4" s="105"/>
      <c r="Q4" s="105"/>
      <c r="R4" s="105"/>
      <c r="S4" s="105"/>
      <c r="T4" s="105"/>
      <c r="U4" s="104"/>
      <c r="V4" s="104"/>
      <c r="W4" s="104"/>
      <c r="X4" s="104"/>
      <c r="Y4" s="104"/>
      <c r="Z4" s="104"/>
    </row>
    <row r="5" spans="1:26" s="10" customFormat="1" ht="13.2" x14ac:dyDescent="0.25">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477</v>
      </c>
      <c r="C6" s="10" t="str">
        <f>INDEX(Adr!D2:D153,Doklady!B102)&amp;", "&amp;INDEX(Adr!E2:E153,Doklady!B102)&amp;", "&amp;INDEX(Adr!F2:F153,Doklady!B102)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410" t="s">
        <v>728</v>
      </c>
      <c r="F9" s="411"/>
      <c r="J9" s="9"/>
      <c r="L9" s="140"/>
      <c r="M9" s="140"/>
      <c r="N9" s="140"/>
      <c r="O9" s="140"/>
      <c r="P9" s="140"/>
      <c r="Q9" s="140"/>
      <c r="R9" s="140"/>
      <c r="S9" s="140"/>
    </row>
    <row r="10" spans="1:26" ht="17.399999999999999" x14ac:dyDescent="0.3">
      <c r="A10" s="85" t="s">
        <v>7</v>
      </c>
      <c r="B10" s="86" t="s">
        <v>854</v>
      </c>
      <c r="C10" s="148">
        <f>SUMIF(FP!J:J,Doklady!$B$1&amp;A10,FP!D:D)</f>
        <v>0</v>
      </c>
      <c r="D10" s="148">
        <f>C10-E10</f>
        <v>0</v>
      </c>
      <c r="E10" s="400">
        <f>SUMIF(K:K,A10,I:I)</f>
        <v>0</v>
      </c>
      <c r="F10" s="401"/>
      <c r="L10" s="142" t="s">
        <v>710</v>
      </c>
      <c r="M10" s="140"/>
      <c r="N10" s="140"/>
      <c r="O10" s="140"/>
      <c r="P10" s="140"/>
      <c r="Q10" s="140"/>
      <c r="R10" s="140"/>
      <c r="S10" s="140"/>
    </row>
    <row r="11" spans="1:26" ht="17.399999999999999" x14ac:dyDescent="0.3">
      <c r="A11" s="85" t="s">
        <v>6</v>
      </c>
      <c r="B11" s="86" t="s">
        <v>196</v>
      </c>
      <c r="C11" s="148">
        <f>SUMIF(FP!J:J,Doklady!$B$1&amp;A11,FP!D:D)</f>
        <v>51310</v>
      </c>
      <c r="D11" s="148">
        <f>+C11-E11</f>
        <v>12969.839999999997</v>
      </c>
      <c r="E11" s="412">
        <f>+I39-I42+I44-I47</f>
        <v>38340.160000000003</v>
      </c>
      <c r="F11" s="413"/>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9664</v>
      </c>
      <c r="D12" s="148">
        <f>C12-E12</f>
        <v>0</v>
      </c>
      <c r="E12" s="400">
        <f>SUMIF(K:K,A12,I:I)</f>
        <v>9664</v>
      </c>
      <c r="F12" s="401"/>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400">
        <f>SUMIF(K:K,A13,I:I)</f>
        <v>0</v>
      </c>
      <c r="F13" s="401"/>
      <c r="J13" s="9"/>
      <c r="L13" s="183">
        <f>L46</f>
        <v>2</v>
      </c>
      <c r="N13" s="140"/>
      <c r="O13" s="140"/>
      <c r="P13" s="140"/>
      <c r="Q13" s="140"/>
      <c r="R13" s="140"/>
      <c r="S13" s="140"/>
    </row>
    <row r="14" spans="1:26" ht="18" thickBot="1" x14ac:dyDescent="0.35">
      <c r="A14" s="85" t="s">
        <v>12</v>
      </c>
      <c r="B14" s="86" t="s">
        <v>700</v>
      </c>
      <c r="C14" s="148">
        <f>SUMIF(FP!J:J,Doklady!$B$1&amp;A14,FP!D:D)</f>
        <v>0</v>
      </c>
      <c r="D14" s="148">
        <f>C14-E14</f>
        <v>0</v>
      </c>
      <c r="E14" s="414">
        <f>SUMIF(K:K,A14,I:I)</f>
        <v>0</v>
      </c>
      <c r="F14" s="415"/>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93" t="s">
        <v>720</v>
      </c>
      <c r="C16" s="394"/>
      <c r="D16" s="394"/>
      <c r="E16" s="394"/>
      <c r="F16" s="394"/>
      <c r="G16" s="394"/>
      <c r="H16" s="395"/>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396" t="s">
        <v>843</v>
      </c>
      <c r="C17" s="396"/>
      <c r="D17" s="396"/>
      <c r="E17" s="396"/>
      <c r="F17" s="396"/>
      <c r="G17" s="396"/>
      <c r="H17" s="396"/>
      <c r="I17" s="89">
        <f>SUMIF(FP!I:I,Doklady!$B$1&amp;A17,FP!D:D)</f>
        <v>51310</v>
      </c>
      <c r="T17" s="106"/>
    </row>
    <row r="18" spans="1:20" x14ac:dyDescent="0.2">
      <c r="A18" s="157" t="s">
        <v>201</v>
      </c>
      <c r="B18" s="396" t="s">
        <v>862</v>
      </c>
      <c r="C18" s="396"/>
      <c r="D18" s="396"/>
      <c r="E18" s="396"/>
      <c r="F18" s="396"/>
      <c r="G18" s="396"/>
      <c r="H18" s="396"/>
      <c r="I18" s="89">
        <f>SUMIF(FP!I:I,Doklady!$B$1&amp;A18,FP!D:D)</f>
        <v>0</v>
      </c>
    </row>
    <row r="19" spans="1:20" x14ac:dyDescent="0.2">
      <c r="A19" s="137" t="s">
        <v>202</v>
      </c>
      <c r="B19" s="396" t="s">
        <v>845</v>
      </c>
      <c r="C19" s="396"/>
      <c r="D19" s="396"/>
      <c r="E19" s="396"/>
      <c r="F19" s="396"/>
      <c r="G19" s="396"/>
      <c r="H19" s="396"/>
      <c r="I19" s="89">
        <f>SUMIF(FP!I:I,Doklady!$B$1&amp;A19,FP!D:D)</f>
        <v>0</v>
      </c>
    </row>
    <row r="20" spans="1:20" x14ac:dyDescent="0.2">
      <c r="A20" s="157" t="s">
        <v>203</v>
      </c>
      <c r="B20" s="389" t="s">
        <v>844</v>
      </c>
      <c r="C20" s="390"/>
      <c r="D20" s="390"/>
      <c r="E20" s="390"/>
      <c r="F20" s="390"/>
      <c r="G20" s="390"/>
      <c r="H20" s="391"/>
      <c r="I20" s="89">
        <f>SUMIF(FP!I:I,Doklady!$B$1&amp;A20,FP!D:D)</f>
        <v>0</v>
      </c>
      <c r="T20" s="106"/>
    </row>
    <row r="21" spans="1:20" x14ac:dyDescent="0.2">
      <c r="A21" s="137" t="s">
        <v>204</v>
      </c>
      <c r="B21" s="389" t="s">
        <v>999</v>
      </c>
      <c r="C21" s="390"/>
      <c r="D21" s="390"/>
      <c r="E21" s="390"/>
      <c r="F21" s="390"/>
      <c r="G21" s="390"/>
      <c r="H21" s="391"/>
      <c r="I21" s="89">
        <f>SUMIF(FP!I:I,Doklady!$B$1&amp;A21,FP!D:D)</f>
        <v>0</v>
      </c>
      <c r="T21" s="106"/>
    </row>
    <row r="22" spans="1:20" x14ac:dyDescent="0.2">
      <c r="A22" s="157" t="s">
        <v>205</v>
      </c>
      <c r="B22" s="397" t="s">
        <v>998</v>
      </c>
      <c r="C22" s="398"/>
      <c r="D22" s="398"/>
      <c r="E22" s="398"/>
      <c r="F22" s="398"/>
      <c r="G22" s="398"/>
      <c r="H22" s="399"/>
      <c r="I22" s="89">
        <f>SUMIF(FP!I:I,Doklady!$B$1&amp;A22,FP!D:D)</f>
        <v>9664</v>
      </c>
      <c r="T22" s="106"/>
    </row>
    <row r="23" spans="1:20" x14ac:dyDescent="0.2">
      <c r="A23" s="137" t="s">
        <v>206</v>
      </c>
      <c r="B23" s="389" t="s">
        <v>846</v>
      </c>
      <c r="C23" s="390"/>
      <c r="D23" s="390"/>
      <c r="E23" s="390"/>
      <c r="F23" s="390"/>
      <c r="G23" s="390"/>
      <c r="H23" s="391"/>
      <c r="I23" s="89">
        <f>SUMIF(FP!I:I,Doklady!$B$1&amp;A23,FP!D:D)</f>
        <v>0</v>
      </c>
      <c r="T23" s="106"/>
    </row>
    <row r="24" spans="1:20" x14ac:dyDescent="0.2">
      <c r="A24" s="157" t="s">
        <v>207</v>
      </c>
      <c r="B24" s="389" t="s">
        <v>942</v>
      </c>
      <c r="C24" s="390"/>
      <c r="D24" s="390"/>
      <c r="E24" s="390"/>
      <c r="F24" s="390"/>
      <c r="G24" s="390"/>
      <c r="H24" s="391"/>
      <c r="I24" s="89">
        <f>SUMIF(FP!I:I,Doklady!$B$1&amp;A24,FP!D:D)</f>
        <v>0</v>
      </c>
      <c r="T24" s="106"/>
    </row>
    <row r="25" spans="1:20" x14ac:dyDescent="0.2">
      <c r="A25" s="137" t="s">
        <v>208</v>
      </c>
      <c r="B25" s="402" t="s">
        <v>1117</v>
      </c>
      <c r="C25" s="403"/>
      <c r="D25" s="403"/>
      <c r="E25" s="403"/>
      <c r="F25" s="403"/>
      <c r="G25" s="403"/>
      <c r="H25" s="404"/>
      <c r="I25" s="89">
        <f>SUMIF(FP!I:I,Doklady!$B$1&amp;A25,FP!D:D)</f>
        <v>0</v>
      </c>
      <c r="T25" s="106"/>
    </row>
    <row r="26" spans="1:20" x14ac:dyDescent="0.2">
      <c r="A26" s="157" t="s">
        <v>209</v>
      </c>
      <c r="B26" s="389" t="s">
        <v>1118</v>
      </c>
      <c r="C26" s="390"/>
      <c r="D26" s="390"/>
      <c r="E26" s="390"/>
      <c r="F26" s="390"/>
      <c r="G26" s="390"/>
      <c r="H26" s="391"/>
      <c r="I26" s="89">
        <f>SUMIF(FP!I:I,Doklady!$B$1&amp;A26,FP!D:D)</f>
        <v>0</v>
      </c>
      <c r="T26" s="106"/>
    </row>
    <row r="27" spans="1:20" x14ac:dyDescent="0.2">
      <c r="A27" s="137" t="s">
        <v>210</v>
      </c>
      <c r="B27" s="389" t="s">
        <v>945</v>
      </c>
      <c r="C27" s="390"/>
      <c r="D27" s="390"/>
      <c r="E27" s="390"/>
      <c r="F27" s="390"/>
      <c r="G27" s="390"/>
      <c r="H27" s="391"/>
      <c r="I27" s="89">
        <f>SUMIF(FP!I:I,Doklady!$B$1&amp;A27,FP!D:D)</f>
        <v>0</v>
      </c>
      <c r="T27" s="106"/>
    </row>
    <row r="28" spans="1:20" x14ac:dyDescent="0.2">
      <c r="A28" s="157" t="s">
        <v>211</v>
      </c>
      <c r="B28" s="389" t="s">
        <v>946</v>
      </c>
      <c r="C28" s="390"/>
      <c r="D28" s="390"/>
      <c r="E28" s="390"/>
      <c r="F28" s="390"/>
      <c r="G28" s="390"/>
      <c r="H28" s="391"/>
      <c r="I28" s="89">
        <f>SUMIF(FP!I:I,Doklady!$B$1&amp;A28,FP!D:D)</f>
        <v>0</v>
      </c>
      <c r="T28" s="106"/>
    </row>
    <row r="29" spans="1:20" x14ac:dyDescent="0.2">
      <c r="A29" s="137" t="s">
        <v>212</v>
      </c>
      <c r="B29" s="389" t="s">
        <v>2230</v>
      </c>
      <c r="C29" s="390"/>
      <c r="D29" s="390"/>
      <c r="E29" s="390"/>
      <c r="F29" s="390"/>
      <c r="G29" s="390"/>
      <c r="H29" s="391"/>
      <c r="I29" s="89">
        <f>SUMIF(FP!I:I,Doklady!$B$1&amp;A29,FP!D:D)</f>
        <v>0</v>
      </c>
      <c r="T29" s="106"/>
    </row>
    <row r="30" spans="1:20" hidden="1" x14ac:dyDescent="0.2">
      <c r="A30" s="157" t="s">
        <v>213</v>
      </c>
      <c r="B30" s="389"/>
      <c r="C30" s="390"/>
      <c r="D30" s="390"/>
      <c r="E30" s="390"/>
      <c r="F30" s="390"/>
      <c r="G30" s="390"/>
      <c r="H30" s="391"/>
      <c r="I30" s="89">
        <f>SUMIF(FP!I:I,Doklady!$B$1&amp;A30,FP!D:D)</f>
        <v>0</v>
      </c>
      <c r="T30" s="106"/>
    </row>
    <row r="31" spans="1:20" hidden="1" x14ac:dyDescent="0.2">
      <c r="A31" s="137" t="s">
        <v>214</v>
      </c>
      <c r="B31" s="389"/>
      <c r="C31" s="390"/>
      <c r="D31" s="390"/>
      <c r="E31" s="390"/>
      <c r="F31" s="390"/>
      <c r="G31" s="390"/>
      <c r="H31" s="391"/>
      <c r="I31" s="89">
        <f>SUMIF(FP!I:I,Doklady!$B$1&amp;A31,FP!D:D)</f>
        <v>0</v>
      </c>
      <c r="T31" s="106"/>
    </row>
    <row r="32" spans="1:20" hidden="1" x14ac:dyDescent="0.2">
      <c r="A32" s="157" t="s">
        <v>215</v>
      </c>
      <c r="B32" s="385"/>
      <c r="C32" s="386"/>
      <c r="D32" s="386"/>
      <c r="E32" s="386"/>
      <c r="F32" s="386"/>
      <c r="G32" s="386"/>
      <c r="H32" s="387"/>
      <c r="I32" s="89">
        <f>SUMIF(FP!I:I,Doklady!$B$1&amp;A32,FP!D:D)</f>
        <v>0</v>
      </c>
      <c r="T32" s="106"/>
    </row>
    <row r="33" spans="1:21" hidden="1" x14ac:dyDescent="0.2">
      <c r="A33" s="137" t="s">
        <v>216</v>
      </c>
      <c r="B33" s="385"/>
      <c r="C33" s="386"/>
      <c r="D33" s="386"/>
      <c r="E33" s="386"/>
      <c r="F33" s="386"/>
      <c r="G33" s="386"/>
      <c r="H33" s="387"/>
      <c r="I33" s="89">
        <f>SUMIF(FP!I:I,Doklady!$B$1&amp;A33,FP!D:D)</f>
        <v>0</v>
      </c>
      <c r="T33" s="106"/>
    </row>
    <row r="34" spans="1:21" hidden="1" x14ac:dyDescent="0.2">
      <c r="A34" s="157" t="s">
        <v>217</v>
      </c>
      <c r="B34" s="388"/>
      <c r="C34" s="388"/>
      <c r="D34" s="388"/>
      <c r="E34" s="388"/>
      <c r="F34" s="388"/>
      <c r="G34" s="388"/>
      <c r="H34" s="388"/>
      <c r="I34" s="89">
        <f>SUMIF(FP!I:I,Doklady!$B$1&amp;A34,FP!D:D)</f>
        <v>0</v>
      </c>
      <c r="J34" s="9"/>
      <c r="K34" s="9"/>
    </row>
    <row r="36" spans="1:21" ht="13.2" x14ac:dyDescent="0.25">
      <c r="A36" s="143" t="s">
        <v>726</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10262</v>
      </c>
      <c r="G39" s="95">
        <f>+MAX(I39-C39-D39-E39-F39-H39,0)</f>
        <v>41048</v>
      </c>
      <c r="H39" s="95">
        <f>+IFERROR(VLOOKUP(K40&amp;" - kapitálové transfery",B$53:C$90,2,0),0)</f>
        <v>0</v>
      </c>
      <c r="I39" s="89">
        <f>SUMIF(FP!K:K,K40,FP!D:D)</f>
        <v>51310</v>
      </c>
      <c r="L39" s="103">
        <f>COUNTIF(FP!N:N,Doklady!B1&amp;"aK")</f>
        <v>0</v>
      </c>
      <c r="T39" s="106"/>
    </row>
    <row r="40" spans="1:21" x14ac:dyDescent="0.2">
      <c r="A40" s="137" t="s">
        <v>200</v>
      </c>
      <c r="B40" s="138" t="s">
        <v>719</v>
      </c>
      <c r="C40" s="95">
        <f>DSUM(Doklady!A103:J10000,"GGG",Spolu!L40:M42)</f>
        <v>0</v>
      </c>
      <c r="D40" s="95">
        <f>DSUM(Doklady!A103:J10000,"GGG",Spolu!N40:O42)</f>
        <v>0</v>
      </c>
      <c r="E40" s="95">
        <f>DSUM(Doklady!A103:J10000,"GGG",Spolu!P40:Q42)</f>
        <v>9045</v>
      </c>
      <c r="F40" s="95">
        <f>DSUM(Doklady!A103:J10000,"GGG",Spolu!R40:S42)</f>
        <v>3524.8399999999997</v>
      </c>
      <c r="G40" s="95">
        <f>DSUM(Doklady!A103:J10000,"GGG",Spolu!T40:U42)-H40</f>
        <v>400</v>
      </c>
      <c r="H40" s="95">
        <f>+IFERROR(VLOOKUP(K40&amp;" - kapitálové transfery",B$53:D$90,3,0),0)</f>
        <v>0</v>
      </c>
      <c r="I40" s="89">
        <f>+C40+D40+E40+F40+G40+H40</f>
        <v>12969.84</v>
      </c>
      <c r="J40" s="245" t="str">
        <f>+K45</f>
        <v>.</v>
      </c>
      <c r="K40" s="247" t="str">
        <f>IF(L38&gt;0,INDEX(FP!K:K,Doklady!B2),".")</f>
        <v>softbal</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0</v>
      </c>
      <c r="G41" s="95">
        <f>MIN(J39,MAX(-G39+G40+MIN(F40-F39,0),0))</f>
        <v>0</v>
      </c>
      <c r="H41" s="95">
        <f>MAX(H39-H40,0)</f>
        <v>0</v>
      </c>
      <c r="I41" s="146">
        <f>+I39-I42</f>
        <v>38340.160000000003</v>
      </c>
      <c r="J41" s="246">
        <f>+K46</f>
        <v>0</v>
      </c>
      <c r="K41" s="248">
        <f>+I41-H41</f>
        <v>38340.160000000003</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940</v>
      </c>
      <c r="C42" s="89">
        <f>+C40</f>
        <v>0</v>
      </c>
      <c r="D42" s="242">
        <f>+D40</f>
        <v>0</v>
      </c>
      <c r="E42" s="242">
        <f>+E40</f>
        <v>9045</v>
      </c>
      <c r="F42" s="242">
        <f>+MIN(F39:F40)</f>
        <v>3524.8399999999997</v>
      </c>
      <c r="G42" s="242">
        <f>+MIN(G39+MAX(F39-F40,0)-MAX(E40-E39,0)-MAX(D40-D39,0)-MAX(C40-C39,0),G40)</f>
        <v>400</v>
      </c>
      <c r="H42" s="242">
        <f>+MIN(H39:H40)</f>
        <v>0</v>
      </c>
      <c r="I42" s="89">
        <f>+C42+D42+E42+MIN(F39:F40)+G42+H42</f>
        <v>12969.84</v>
      </c>
      <c r="J42" s="246">
        <f>+K47</f>
        <v>0</v>
      </c>
      <c r="K42" s="248">
        <f>+I42-H42</f>
        <v>12969.84</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406"/>
      <c r="B50" s="407"/>
      <c r="C50" s="407"/>
      <c r="D50" s="407"/>
      <c r="E50" s="407"/>
      <c r="F50" s="407"/>
      <c r="G50" s="407"/>
      <c r="H50" s="407"/>
      <c r="I50" s="407"/>
      <c r="T50" s="106"/>
    </row>
    <row r="51" spans="1:20" x14ac:dyDescent="0.2">
      <c r="A51" s="134"/>
      <c r="B51" s="135"/>
      <c r="C51" s="133"/>
      <c r="D51" s="136"/>
      <c r="E51" s="136"/>
      <c r="F51" s="136"/>
      <c r="G51" s="251"/>
      <c r="H51" s="136"/>
      <c r="I51" s="136"/>
      <c r="T51" s="106"/>
    </row>
    <row r="52" spans="1:20" ht="20.399999999999999"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softbal - bežné transfery</v>
      </c>
      <c r="C53" s="89">
        <f>IF(A53&lt;&gt;"",INDEX(FP!D:D,Doklady!B$2+(ROW()-53)),"")</f>
        <v>51310</v>
      </c>
      <c r="D53" s="89">
        <f>IF(A53&lt;&gt;"",Doklady!I1-Doklady!J1,"")</f>
        <v>12969.84</v>
      </c>
      <c r="E53" s="89">
        <f>IF(A53&lt;&gt;"",MIN(D53,C53)*Doklady!C1/(1-Doklady!C1),"")</f>
        <v>0</v>
      </c>
      <c r="F53" s="87">
        <f>IF(A53&lt;&gt;"",Doklady!J1,"")</f>
        <v>0</v>
      </c>
      <c r="G53" s="89">
        <f>+IFERROR(HLOOKUP(IF(RIGHT(B53,15)="bežné transfery",LEFT(B53,LEN(B53)-18),0),$J$40:$K$42,3,0),MIN(C53,D53))</f>
        <v>12969.84</v>
      </c>
      <c r="H53" s="87"/>
      <c r="I53" s="89">
        <f>IF(A53&lt;&gt;"",MAX(IF(G53&lt;C53,C53-G53,0)+IF(F53&lt;E53,E53-F53,0),0),0)</f>
        <v>38340.160000000003</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softbal - 20 % navýšenie</v>
      </c>
      <c r="C54" s="89">
        <f>IF(A54&lt;&gt;"",INDEX(FP!D:D,Doklady!B$2+(ROW()-53)),"")</f>
        <v>9664</v>
      </c>
      <c r="D54" s="89">
        <f>IF(A54&lt;&gt;"",Doklady!I2-Doklady!J2,"")</f>
        <v>0</v>
      </c>
      <c r="E54" s="89">
        <f>IF(A54&lt;&gt;"",MIN(D54,C54)*Doklady!C2/(1-Doklady!C2),"")</f>
        <v>0</v>
      </c>
      <c r="F54" s="87">
        <f>IF(A54&lt;&gt;"",Doklady!J2,"")</f>
        <v>0</v>
      </c>
      <c r="G54" s="89">
        <f t="shared" ref="G54:G117" si="0">+IFERROR(HLOOKUP(IF(RIGHT(B54,15)="bežné transfery",LEFT(B54,LEN(B54)-18),0),$J$40:$K$42,3,0),MIN(C54,D54))</f>
        <v>0</v>
      </c>
      <c r="H54" s="87"/>
      <c r="I54" s="89">
        <f t="shared" ref="I54:I117" si="1">IF(A54&lt;&gt;"",MAX(IF(G54&lt;C54,C54-G54,0)+IF(F54&lt;E54,E54-F54,0),0),0)</f>
        <v>9664</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60974</v>
      </c>
      <c r="D130" s="258">
        <f t="shared" ref="D130:I130" si="9">SUM(D53:D129)</f>
        <v>12969.84</v>
      </c>
      <c r="E130" s="258">
        <f t="shared" si="9"/>
        <v>0</v>
      </c>
      <c r="F130" s="258">
        <f t="shared" si="9"/>
        <v>0</v>
      </c>
      <c r="G130" s="258">
        <f t="shared" si="9"/>
        <v>12969.84</v>
      </c>
      <c r="H130" s="258">
        <f t="shared" si="9"/>
        <v>0</v>
      </c>
      <c r="I130" s="258">
        <f t="shared" si="9"/>
        <v>48004.160000000003</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698</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707</v>
      </c>
      <c r="B139" s="10"/>
      <c r="C139" s="90"/>
      <c r="D139" s="90"/>
      <c r="E139" s="90"/>
      <c r="F139" s="90"/>
      <c r="G139" s="90"/>
      <c r="H139" s="90"/>
      <c r="I139" s="90"/>
      <c r="J139" s="104"/>
    </row>
    <row r="140" spans="1:26" ht="13.2" x14ac:dyDescent="0.25">
      <c r="A140" s="10"/>
      <c r="B140" s="351"/>
      <c r="C140" s="259"/>
      <c r="D140" s="392"/>
      <c r="E140" s="392"/>
      <c r="F140" s="392"/>
      <c r="G140" s="392"/>
      <c r="H140" s="392"/>
      <c r="I140" s="392"/>
      <c r="J140" s="104"/>
    </row>
    <row r="141" spans="1:26" ht="68.25" customHeight="1" x14ac:dyDescent="0.25">
      <c r="A141" s="10"/>
      <c r="B141" s="353" t="s">
        <v>1655</v>
      </c>
      <c r="C141" s="240"/>
      <c r="D141" s="405" t="s">
        <v>928</v>
      </c>
      <c r="E141" s="405"/>
      <c r="F141" s="405"/>
      <c r="G141" s="405"/>
      <c r="H141" s="405"/>
      <c r="I141" s="405"/>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61" priority="43" stopIfTrue="1" operator="lessThanOrEqual">
      <formula>0</formula>
    </cfRule>
    <cfRule type="cellIs" dxfId="360" priority="44" stopIfTrue="1" operator="greaterThan">
      <formula>0</formula>
    </cfRule>
  </conditionalFormatting>
  <conditionalFormatting sqref="I53:I129">
    <cfRule type="cellIs" dxfId="359" priority="40" stopIfTrue="1" operator="equal">
      <formula>0</formula>
    </cfRule>
    <cfRule type="cellIs" dxfId="358" priority="41" stopIfTrue="1" operator="greaterThan">
      <formula>0</formula>
    </cfRule>
  </conditionalFormatting>
  <conditionalFormatting sqref="E9:F9">
    <cfRule type="expression" dxfId="357" priority="38" stopIfTrue="1">
      <formula>SUM($E$10:$F$14)&gt;0</formula>
    </cfRule>
  </conditionalFormatting>
  <conditionalFormatting sqref="D53:D129">
    <cfRule type="expression" dxfId="356" priority="33" stopIfTrue="1">
      <formula>$C53&lt;&gt;$D53</formula>
    </cfRule>
  </conditionalFormatting>
  <conditionalFormatting sqref="D53:D129">
    <cfRule type="expression" dxfId="355" priority="31" stopIfTrue="1">
      <formula>$C53=$D53</formula>
    </cfRule>
  </conditionalFormatting>
  <conditionalFormatting sqref="I42">
    <cfRule type="cellIs" dxfId="354" priority="30" stopIfTrue="1" operator="greaterThan">
      <formula>0</formula>
    </cfRule>
  </conditionalFormatting>
  <conditionalFormatting sqref="I47">
    <cfRule type="cellIs" dxfId="353" priority="29" stopIfTrue="1" operator="greaterThan">
      <formula>0</formula>
    </cfRule>
  </conditionalFormatting>
  <conditionalFormatting sqref="I42">
    <cfRule type="cellIs" dxfId="352" priority="25" stopIfTrue="1" operator="greaterThan">
      <formula>0</formula>
    </cfRule>
  </conditionalFormatting>
  <conditionalFormatting sqref="I47">
    <cfRule type="cellIs" dxfId="351" priority="24" stopIfTrue="1" operator="greaterThan">
      <formula>0</formula>
    </cfRule>
  </conditionalFormatting>
  <conditionalFormatting sqref="I47">
    <cfRule type="cellIs" dxfId="350" priority="23" stopIfTrue="1" operator="greaterThan">
      <formula>0</formula>
    </cfRule>
  </conditionalFormatting>
  <conditionalFormatting sqref="I42">
    <cfRule type="cellIs" dxfId="349" priority="22" stopIfTrue="1" operator="greaterThan">
      <formula>0</formula>
    </cfRule>
  </conditionalFormatting>
  <conditionalFormatting sqref="I42">
    <cfRule type="cellIs" dxfId="348" priority="21" stopIfTrue="1" operator="greaterThan">
      <formula>0</formula>
    </cfRule>
  </conditionalFormatting>
  <conditionalFormatting sqref="I42">
    <cfRule type="cellIs" dxfId="347" priority="20" stopIfTrue="1" operator="greaterThan">
      <formula>0</formula>
    </cfRule>
  </conditionalFormatting>
  <conditionalFormatting sqref="I47">
    <cfRule type="cellIs" dxfId="346" priority="19" stopIfTrue="1" operator="greaterThan">
      <formula>0</formula>
    </cfRule>
  </conditionalFormatting>
  <conditionalFormatting sqref="I47">
    <cfRule type="cellIs" dxfId="345" priority="18" stopIfTrue="1" operator="greaterThan">
      <formula>0</formula>
    </cfRule>
  </conditionalFormatting>
  <conditionalFormatting sqref="I47">
    <cfRule type="cellIs" dxfId="344" priority="17" stopIfTrue="1" operator="greaterThan">
      <formula>0</formula>
    </cfRule>
  </conditionalFormatting>
  <conditionalFormatting sqref="I47">
    <cfRule type="cellIs" dxfId="343" priority="16" stopIfTrue="1" operator="greaterThan">
      <formula>0</formula>
    </cfRule>
  </conditionalFormatting>
  <conditionalFormatting sqref="I47">
    <cfRule type="cellIs" dxfId="342" priority="15" stopIfTrue="1" operator="greaterThan">
      <formula>0</formula>
    </cfRule>
  </conditionalFormatting>
  <conditionalFormatting sqref="G53:G129">
    <cfRule type="expression" dxfId="341" priority="14" stopIfTrue="1">
      <formula>$C53&lt;&gt;$G53</formula>
    </cfRule>
  </conditionalFormatting>
  <conditionalFormatting sqref="G53:G129">
    <cfRule type="expression" dxfId="340" priority="13" stopIfTrue="1">
      <formula>$C53=$G53</formula>
    </cfRule>
  </conditionalFormatting>
  <conditionalFormatting sqref="I42">
    <cfRule type="cellIs" dxfId="339" priority="8" stopIfTrue="1" operator="greaterThan">
      <formula>0</formula>
    </cfRule>
  </conditionalFormatting>
  <conditionalFormatting sqref="I42">
    <cfRule type="cellIs" dxfId="338" priority="7" stopIfTrue="1" operator="greaterThan">
      <formula>0</formula>
    </cfRule>
  </conditionalFormatting>
  <conditionalFormatting sqref="I42">
    <cfRule type="cellIs" dxfId="337" priority="6" stopIfTrue="1" operator="greaterThan">
      <formula>0</formula>
    </cfRule>
  </conditionalFormatting>
  <conditionalFormatting sqref="I42">
    <cfRule type="cellIs" dxfId="336" priority="5" stopIfTrue="1" operator="greaterThan">
      <formula>0</formula>
    </cfRule>
  </conditionalFormatting>
  <conditionalFormatting sqref="I42">
    <cfRule type="cellIs" dxfId="335" priority="4" stopIfTrue="1" operator="greaterThan">
      <formula>0</formula>
    </cfRule>
  </conditionalFormatting>
  <conditionalFormatting sqref="I42">
    <cfRule type="cellIs" dxfId="334" priority="3" stopIfTrue="1" operator="greaterThan">
      <formula>0</formula>
    </cfRule>
  </conditionalFormatting>
  <conditionalFormatting sqref="I42">
    <cfRule type="cellIs" dxfId="333" priority="2" stopIfTrue="1" operator="greaterThan">
      <formula>0</formula>
    </cfRule>
  </conditionalFormatting>
  <conditionalFormatting sqref="I42">
    <cfRule type="cellIs" dxfId="332"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E3AD-69AA-40B2-99A0-2A501B39F501}">
  <sheetPr codeName="Hárok3"/>
  <dimension ref="A1:Y5000"/>
  <sheetViews>
    <sheetView topLeftCell="A170" zoomScaleNormal="100" workbookViewId="0">
      <selection activeCell="B184" sqref="B184"/>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6" si="0">IF(ROW()&lt;=B$3,SUMIF(A$107:A$10042,A1,I$107:I$10042),"")</f>
        <v>12969.84</v>
      </c>
      <c r="J1" s="267">
        <f t="shared" ref="J1:J32" si="1">IF(ROW()&lt;=B$3,SUMIFS(I$103:I$50042,A$103:A$50042,K1,J$103:J$50042,L1),"")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f - softbal - 20 % navýšenie</v>
      </c>
      <c r="B2" s="268">
        <f>MATCH(B1,FP!A:A,0)</f>
        <v>202</v>
      </c>
      <c r="C2" s="263">
        <f>IF(ROW()&lt;=B$3,INDEX(FP!E:E,B$2+ROW()-1),"")</f>
        <v>0</v>
      </c>
      <c r="D2" s="264" t="str">
        <f>IF(ROW()&lt;=B$3,INDEX(FP!F:F,B$2+ROW()-1),"")</f>
        <v>f</v>
      </c>
      <c r="E2" s="264"/>
      <c r="F2" s="264" t="str">
        <f>IF(ROW()&lt;=B$3,INDEX(FP!G:G,B$2+ROW()-1),"")</f>
        <v>026 03</v>
      </c>
      <c r="G2" s="264"/>
      <c r="H2" s="265" t="str">
        <f>IF(ROW()&lt;=B$3,INDEX(FP!C:C,B$2+ROW()-1),"")</f>
        <v>softbal - 20 % navýšenie</v>
      </c>
      <c r="I2" s="266">
        <f t="shared" si="0"/>
        <v>0</v>
      </c>
      <c r="J2" s="267">
        <f t="shared" si="1"/>
        <v>0</v>
      </c>
      <c r="K2" s="132" t="str">
        <f>$A2</f>
        <v>f - softbal - 20 % navýšenie</v>
      </c>
      <c r="L2" s="123">
        <v>99</v>
      </c>
      <c r="M2" s="119" t="s">
        <v>710</v>
      </c>
      <c r="N2" s="120" t="s">
        <v>717</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softbal - 20 % navýšenie</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710</v>
      </c>
      <c r="N8" s="125" t="s">
        <v>717</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710</v>
      </c>
      <c r="N10" s="120" t="s">
        <v>717</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710</v>
      </c>
      <c r="N12" s="125" t="s">
        <v>717</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710</v>
      </c>
      <c r="N14" s="120" t="s">
        <v>717</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710</v>
      </c>
      <c r="N20" s="125" t="s">
        <v>717</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710</v>
      </c>
      <c r="N22" s="117" t="s">
        <v>717</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710</v>
      </c>
      <c r="N24" s="125" t="s">
        <v>717</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710</v>
      </c>
      <c r="N26" s="117" t="s">
        <v>717</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710</v>
      </c>
      <c r="N32" s="125" t="s">
        <v>717</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710</v>
      </c>
      <c r="N66" s="117" t="s">
        <v>717</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710</v>
      </c>
      <c r="N68" s="125" t="s">
        <v>717</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710</v>
      </c>
      <c r="N70" s="117" t="s">
        <v>717</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710</v>
      </c>
      <c r="N72" s="125" t="s">
        <v>717</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710</v>
      </c>
      <c r="N74" s="117" t="s">
        <v>717</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710</v>
      </c>
      <c r="N76" s="125" t="s">
        <v>717</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710</v>
      </c>
      <c r="N78" s="117" t="s">
        <v>717</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710</v>
      </c>
      <c r="N80" s="125" t="s">
        <v>717</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710</v>
      </c>
      <c r="N82" s="117" t="s">
        <v>717</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710</v>
      </c>
      <c r="N84" s="125" t="s">
        <v>717</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710</v>
      </c>
      <c r="N86" s="117" t="s">
        <v>717</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710</v>
      </c>
      <c r="N88" s="125" t="s">
        <v>717</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710</v>
      </c>
      <c r="N90" s="117" t="s">
        <v>717</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710</v>
      </c>
      <c r="N92" s="125" t="s">
        <v>717</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710</v>
      </c>
      <c r="N94" s="117" t="s">
        <v>717</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16" t="s">
        <v>1340</v>
      </c>
      <c r="B100" s="416"/>
      <c r="C100" s="416"/>
      <c r="D100" s="416"/>
      <c r="E100" s="416"/>
      <c r="F100" s="416"/>
      <c r="G100" s="416"/>
      <c r="H100" s="416"/>
      <c r="I100" s="418" t="s">
        <v>2229</v>
      </c>
      <c r="J100" s="418"/>
      <c r="K100" s="109"/>
      <c r="L100" s="110"/>
      <c r="M100" s="110"/>
      <c r="N100" s="110"/>
      <c r="O100" s="110"/>
      <c r="P100" s="110"/>
      <c r="Q100" s="110"/>
      <c r="R100" s="110"/>
      <c r="S100" s="110"/>
      <c r="T100" s="110"/>
      <c r="U100" s="110"/>
      <c r="V100" s="110"/>
      <c r="W100" s="110"/>
      <c r="X100" s="110"/>
      <c r="Y100" s="110"/>
    </row>
    <row r="101" spans="1:25" s="9" customFormat="1" ht="15.6" x14ac:dyDescent="0.3">
      <c r="A101" s="416"/>
      <c r="B101" s="416"/>
      <c r="C101" s="416"/>
      <c r="D101" s="416"/>
      <c r="E101" s="416"/>
      <c r="F101" s="416"/>
      <c r="G101" s="416"/>
      <c r="H101" s="416"/>
      <c r="I101" s="417">
        <v>45489</v>
      </c>
      <c r="J101" s="417"/>
      <c r="K101" s="111"/>
      <c r="L101" s="110"/>
      <c r="M101" s="110"/>
      <c r="N101" s="110"/>
      <c r="O101" s="110"/>
      <c r="P101" s="110"/>
      <c r="Q101" s="110"/>
      <c r="R101" s="110"/>
      <c r="S101" s="110"/>
      <c r="T101" s="110"/>
      <c r="U101" s="110"/>
      <c r="V101" s="110"/>
      <c r="W101" s="110"/>
      <c r="X101" s="110"/>
      <c r="Y101" s="110"/>
    </row>
    <row r="102" spans="1:25" s="9" customFormat="1" ht="13.8" x14ac:dyDescent="0.25">
      <c r="A102" s="284" t="s">
        <v>479</v>
      </c>
      <c r="B102" s="285">
        <v>54</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19" t="s">
        <v>460</v>
      </c>
      <c r="B105" s="420"/>
      <c r="C105" s="420"/>
      <c r="D105" s="420"/>
      <c r="E105" s="420"/>
      <c r="F105" s="420"/>
      <c r="G105" s="420"/>
      <c r="H105" s="420"/>
      <c r="I105" s="420"/>
      <c r="J105" s="421"/>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365" t="s">
        <v>2242</v>
      </c>
      <c r="B107" s="365" t="s">
        <v>2243</v>
      </c>
      <c r="C107" s="365" t="s">
        <v>2244</v>
      </c>
      <c r="D107" s="366">
        <v>45322</v>
      </c>
      <c r="E107" s="366"/>
      <c r="F107" s="365" t="s">
        <v>2245</v>
      </c>
      <c r="G107" s="365"/>
      <c r="H107" s="365" t="s">
        <v>2246</v>
      </c>
      <c r="I107" s="367">
        <v>350</v>
      </c>
      <c r="J107" s="368">
        <v>3</v>
      </c>
      <c r="K107" s="112"/>
    </row>
    <row r="108" spans="1:25" ht="13.2" x14ac:dyDescent="0.25">
      <c r="A108" s="365" t="s">
        <v>2242</v>
      </c>
      <c r="B108" s="365" t="s">
        <v>2247</v>
      </c>
      <c r="C108" s="365" t="s">
        <v>2248</v>
      </c>
      <c r="D108" s="366">
        <v>45294</v>
      </c>
      <c r="E108" s="366"/>
      <c r="F108" s="365" t="s">
        <v>2249</v>
      </c>
      <c r="G108" s="365" t="s">
        <v>2250</v>
      </c>
      <c r="H108" s="365" t="s">
        <v>2251</v>
      </c>
      <c r="I108" s="367">
        <v>2.14</v>
      </c>
      <c r="J108" s="368">
        <v>4</v>
      </c>
      <c r="K108" s="112"/>
    </row>
    <row r="109" spans="1:25" ht="13.2" x14ac:dyDescent="0.25">
      <c r="A109" s="365" t="s">
        <v>2242</v>
      </c>
      <c r="B109" s="365" t="s">
        <v>2247</v>
      </c>
      <c r="C109" s="365" t="s">
        <v>2248</v>
      </c>
      <c r="D109" s="366">
        <v>45322</v>
      </c>
      <c r="E109" s="366"/>
      <c r="F109" s="365" t="s">
        <v>2252</v>
      </c>
      <c r="G109" s="365" t="s">
        <v>2250</v>
      </c>
      <c r="H109" s="365" t="s">
        <v>2251</v>
      </c>
      <c r="I109" s="367">
        <v>13.17</v>
      </c>
      <c r="J109" s="368">
        <v>4</v>
      </c>
      <c r="K109" s="112"/>
    </row>
    <row r="110" spans="1:25" ht="20.399999999999999" x14ac:dyDescent="0.25">
      <c r="A110" s="365" t="s">
        <v>2242</v>
      </c>
      <c r="B110" s="365" t="s">
        <v>2253</v>
      </c>
      <c r="C110" s="365" t="s">
        <v>2254</v>
      </c>
      <c r="D110" s="366">
        <v>45322</v>
      </c>
      <c r="E110" s="366"/>
      <c r="F110" s="365" t="s">
        <v>2255</v>
      </c>
      <c r="G110" s="365" t="s">
        <v>2256</v>
      </c>
      <c r="H110" s="365" t="s">
        <v>2257</v>
      </c>
      <c r="I110" s="367">
        <v>80</v>
      </c>
      <c r="J110" s="368">
        <v>5</v>
      </c>
      <c r="K110" s="112"/>
    </row>
    <row r="111" spans="1:25" ht="30.6" x14ac:dyDescent="0.25">
      <c r="A111" s="365" t="s">
        <v>2242</v>
      </c>
      <c r="B111" s="365" t="s">
        <v>2258</v>
      </c>
      <c r="C111" s="365" t="s">
        <v>2259</v>
      </c>
      <c r="D111" s="366">
        <v>45307</v>
      </c>
      <c r="E111" s="366">
        <v>45324</v>
      </c>
      <c r="F111" s="365" t="s">
        <v>2260</v>
      </c>
      <c r="G111" s="365" t="s">
        <v>2261</v>
      </c>
      <c r="H111" s="365" t="s">
        <v>2262</v>
      </c>
      <c r="I111" s="367">
        <v>146.03</v>
      </c>
      <c r="J111" s="368">
        <v>4</v>
      </c>
      <c r="K111" s="112"/>
    </row>
    <row r="112" spans="1:25" ht="20.399999999999999" x14ac:dyDescent="0.25">
      <c r="A112" s="365" t="s">
        <v>2242</v>
      </c>
      <c r="B112" s="365" t="s">
        <v>2263</v>
      </c>
      <c r="C112" s="365" t="s">
        <v>2264</v>
      </c>
      <c r="D112" s="366">
        <v>45307</v>
      </c>
      <c r="E112" s="366">
        <v>45324</v>
      </c>
      <c r="F112" s="365" t="s">
        <v>2265</v>
      </c>
      <c r="G112" s="365" t="s">
        <v>2261</v>
      </c>
      <c r="H112" s="365" t="s">
        <v>2262</v>
      </c>
      <c r="I112" s="367">
        <v>43.99</v>
      </c>
      <c r="J112" s="368">
        <v>4</v>
      </c>
      <c r="K112" s="112"/>
    </row>
    <row r="113" spans="1:11" ht="30.6" x14ac:dyDescent="0.25">
      <c r="A113" s="365" t="s">
        <v>2242</v>
      </c>
      <c r="B113" s="365" t="s">
        <v>2266</v>
      </c>
      <c r="C113" s="365" t="s">
        <v>2267</v>
      </c>
      <c r="D113" s="366">
        <v>45324</v>
      </c>
      <c r="E113" s="366"/>
      <c r="F113" s="365" t="s">
        <v>2268</v>
      </c>
      <c r="G113" s="365" t="s">
        <v>2261</v>
      </c>
      <c r="H113" s="365" t="s">
        <v>2262</v>
      </c>
      <c r="I113" s="367">
        <v>146.03</v>
      </c>
      <c r="J113" s="368">
        <v>4</v>
      </c>
      <c r="K113" s="112"/>
    </row>
    <row r="114" spans="1:11" ht="20.399999999999999" x14ac:dyDescent="0.25">
      <c r="A114" s="365" t="s">
        <v>2242</v>
      </c>
      <c r="B114" s="365" t="s">
        <v>2269</v>
      </c>
      <c r="C114" s="365" t="s">
        <v>2270</v>
      </c>
      <c r="D114" s="366">
        <v>45324</v>
      </c>
      <c r="E114" s="366"/>
      <c r="F114" s="365" t="s">
        <v>2271</v>
      </c>
      <c r="G114" s="365" t="s">
        <v>2261</v>
      </c>
      <c r="H114" s="365" t="s">
        <v>2262</v>
      </c>
      <c r="I114" s="367">
        <v>43.99</v>
      </c>
      <c r="J114" s="368">
        <v>4</v>
      </c>
      <c r="K114" s="112"/>
    </row>
    <row r="115" spans="1:11" ht="20.399999999999999" x14ac:dyDescent="0.25">
      <c r="A115" s="365" t="s">
        <v>2242</v>
      </c>
      <c r="B115" s="365" t="s">
        <v>2272</v>
      </c>
      <c r="C115" s="365" t="s">
        <v>2273</v>
      </c>
      <c r="D115" s="366">
        <v>45327</v>
      </c>
      <c r="E115" s="366"/>
      <c r="F115" s="365" t="s">
        <v>2274</v>
      </c>
      <c r="G115" s="365"/>
      <c r="H115" s="365" t="s">
        <v>2275</v>
      </c>
      <c r="I115" s="367">
        <v>180</v>
      </c>
      <c r="J115" s="368">
        <v>4</v>
      </c>
      <c r="K115" s="112"/>
    </row>
    <row r="116" spans="1:11" ht="40.799999999999997" x14ac:dyDescent="0.25">
      <c r="A116" s="365" t="s">
        <v>2242</v>
      </c>
      <c r="B116" s="365" t="s">
        <v>2276</v>
      </c>
      <c r="C116" s="365" t="s">
        <v>2277</v>
      </c>
      <c r="D116" s="366">
        <v>45368</v>
      </c>
      <c r="E116" s="366"/>
      <c r="F116" s="365" t="s">
        <v>2278</v>
      </c>
      <c r="G116" s="365"/>
      <c r="H116" s="365"/>
      <c r="I116" s="367">
        <v>0</v>
      </c>
      <c r="J116" s="368">
        <v>4</v>
      </c>
      <c r="K116" s="112"/>
    </row>
    <row r="117" spans="1:11" ht="40.799999999999997" x14ac:dyDescent="0.25">
      <c r="A117" s="365" t="s">
        <v>2242</v>
      </c>
      <c r="B117" s="365" t="s">
        <v>2279</v>
      </c>
      <c r="C117" s="365" t="s">
        <v>2277</v>
      </c>
      <c r="D117" s="366">
        <v>45368</v>
      </c>
      <c r="E117" s="366"/>
      <c r="F117" s="365" t="s">
        <v>2280</v>
      </c>
      <c r="G117" s="365"/>
      <c r="H117" s="365"/>
      <c r="I117" s="367">
        <v>0</v>
      </c>
      <c r="J117" s="368">
        <v>4</v>
      </c>
      <c r="K117" s="112"/>
    </row>
    <row r="118" spans="1:11" ht="40.799999999999997" x14ac:dyDescent="0.25">
      <c r="A118" s="365" t="s">
        <v>2242</v>
      </c>
      <c r="B118" s="365" t="s">
        <v>2281</v>
      </c>
      <c r="C118" s="365" t="s">
        <v>2277</v>
      </c>
      <c r="D118" s="366">
        <v>45368</v>
      </c>
      <c r="E118" s="366"/>
      <c r="F118" s="365" t="s">
        <v>2282</v>
      </c>
      <c r="G118" s="365"/>
      <c r="H118" s="365"/>
      <c r="I118" s="367">
        <v>0</v>
      </c>
      <c r="J118" s="368">
        <v>4</v>
      </c>
      <c r="K118" s="112"/>
    </row>
    <row r="119" spans="1:11" ht="40.799999999999997" x14ac:dyDescent="0.25">
      <c r="A119" s="365" t="s">
        <v>2242</v>
      </c>
      <c r="B119" s="365" t="s">
        <v>2283</v>
      </c>
      <c r="C119" s="365" t="s">
        <v>2277</v>
      </c>
      <c r="D119" s="366">
        <v>45368</v>
      </c>
      <c r="E119" s="366"/>
      <c r="F119" s="365" t="s">
        <v>2284</v>
      </c>
      <c r="G119" s="365"/>
      <c r="H119" s="365"/>
      <c r="I119" s="367">
        <v>0</v>
      </c>
      <c r="J119" s="368">
        <v>4</v>
      </c>
      <c r="K119" s="112"/>
    </row>
    <row r="120" spans="1:11" ht="51" x14ac:dyDescent="0.25">
      <c r="A120" s="365" t="s">
        <v>2242</v>
      </c>
      <c r="B120" s="365" t="s">
        <v>2285</v>
      </c>
      <c r="C120" s="365" t="s">
        <v>2286</v>
      </c>
      <c r="D120" s="366">
        <v>45328</v>
      </c>
      <c r="E120" s="366"/>
      <c r="F120" s="365" t="s">
        <v>2287</v>
      </c>
      <c r="G120" s="365"/>
      <c r="H120" s="365" t="s">
        <v>2288</v>
      </c>
      <c r="I120" s="367">
        <v>215.64</v>
      </c>
      <c r="J120" s="368">
        <v>4</v>
      </c>
      <c r="K120" s="112"/>
    </row>
    <row r="121" spans="1:11" ht="20.399999999999999" x14ac:dyDescent="0.25">
      <c r="A121" s="365" t="s">
        <v>2242</v>
      </c>
      <c r="B121" s="365" t="s">
        <v>2289</v>
      </c>
      <c r="C121" s="365" t="s">
        <v>2290</v>
      </c>
      <c r="D121" s="366">
        <v>45331</v>
      </c>
      <c r="E121" s="366"/>
      <c r="F121" s="365" t="s">
        <v>2291</v>
      </c>
      <c r="G121" s="365" t="s">
        <v>2261</v>
      </c>
      <c r="H121" s="365" t="s">
        <v>2262</v>
      </c>
      <c r="I121" s="367">
        <v>30</v>
      </c>
      <c r="J121" s="368">
        <v>4</v>
      </c>
      <c r="K121" s="112"/>
    </row>
    <row r="122" spans="1:11" ht="13.2" x14ac:dyDescent="0.25">
      <c r="A122" s="365" t="s">
        <v>2242</v>
      </c>
      <c r="B122" s="365" t="s">
        <v>2292</v>
      </c>
      <c r="C122" s="365" t="s">
        <v>2293</v>
      </c>
      <c r="D122" s="366">
        <v>45323</v>
      </c>
      <c r="E122" s="366"/>
      <c r="F122" s="365" t="s">
        <v>2249</v>
      </c>
      <c r="G122" s="365" t="s">
        <v>2250</v>
      </c>
      <c r="H122" s="365" t="s">
        <v>2251</v>
      </c>
      <c r="I122" s="367">
        <v>0.3</v>
      </c>
      <c r="J122" s="368">
        <v>4</v>
      </c>
      <c r="K122" s="112"/>
    </row>
    <row r="123" spans="1:11" ht="13.2" x14ac:dyDescent="0.25">
      <c r="A123" s="365" t="s">
        <v>2242</v>
      </c>
      <c r="B123" s="365" t="s">
        <v>2292</v>
      </c>
      <c r="C123" s="365" t="s">
        <v>2293</v>
      </c>
      <c r="D123" s="366">
        <v>45351</v>
      </c>
      <c r="E123" s="366"/>
      <c r="F123" s="365" t="s">
        <v>2252</v>
      </c>
      <c r="G123" s="365" t="s">
        <v>2250</v>
      </c>
      <c r="H123" s="365" t="s">
        <v>2251</v>
      </c>
      <c r="I123" s="367">
        <v>13</v>
      </c>
      <c r="J123" s="368">
        <v>4</v>
      </c>
      <c r="K123" s="112"/>
    </row>
    <row r="124" spans="1:11" ht="13.2" x14ac:dyDescent="0.25">
      <c r="A124" s="365" t="s">
        <v>2242</v>
      </c>
      <c r="B124" s="365" t="s">
        <v>2294</v>
      </c>
      <c r="C124" s="365" t="s">
        <v>2295</v>
      </c>
      <c r="D124" s="366">
        <v>45323</v>
      </c>
      <c r="E124" s="366"/>
      <c r="F124" s="365" t="s">
        <v>2296</v>
      </c>
      <c r="G124" s="365" t="s">
        <v>2297</v>
      </c>
      <c r="H124" s="365" t="s">
        <v>2275</v>
      </c>
      <c r="I124" s="367">
        <v>554</v>
      </c>
      <c r="J124" s="368">
        <v>3</v>
      </c>
      <c r="K124" s="112"/>
    </row>
    <row r="125" spans="1:11" ht="20.399999999999999" x14ac:dyDescent="0.25">
      <c r="A125" s="365" t="s">
        <v>2242</v>
      </c>
      <c r="B125" s="365" t="s">
        <v>2298</v>
      </c>
      <c r="C125" s="365" t="s">
        <v>2299</v>
      </c>
      <c r="D125" s="366">
        <v>45315</v>
      </c>
      <c r="E125" s="366">
        <v>45324</v>
      </c>
      <c r="F125" s="365" t="s">
        <v>2300</v>
      </c>
      <c r="G125" s="365" t="s">
        <v>2301</v>
      </c>
      <c r="H125" s="365" t="s">
        <v>2302</v>
      </c>
      <c r="I125" s="367">
        <v>361</v>
      </c>
      <c r="J125" s="368">
        <v>3</v>
      </c>
      <c r="K125" s="112"/>
    </row>
    <row r="126" spans="1:11" ht="20.399999999999999" x14ac:dyDescent="0.25">
      <c r="A126" s="365" t="s">
        <v>2242</v>
      </c>
      <c r="B126" s="365" t="s">
        <v>2303</v>
      </c>
      <c r="C126" s="365" t="s">
        <v>2304</v>
      </c>
      <c r="D126" s="366">
        <v>45328</v>
      </c>
      <c r="E126" s="366"/>
      <c r="F126" s="365" t="s">
        <v>2305</v>
      </c>
      <c r="G126" s="365" t="s">
        <v>2306</v>
      </c>
      <c r="H126" s="365" t="s">
        <v>2307</v>
      </c>
      <c r="I126" s="367">
        <v>185</v>
      </c>
      <c r="J126" s="368">
        <v>3</v>
      </c>
      <c r="K126" s="112"/>
    </row>
    <row r="127" spans="1:11" ht="30.6" x14ac:dyDescent="0.25">
      <c r="A127" s="365" t="s">
        <v>2242</v>
      </c>
      <c r="B127" s="365" t="s">
        <v>2308</v>
      </c>
      <c r="C127" s="365" t="s">
        <v>2309</v>
      </c>
      <c r="D127" s="366">
        <v>45337</v>
      </c>
      <c r="E127" s="366"/>
      <c r="F127" s="365" t="s">
        <v>2310</v>
      </c>
      <c r="G127" s="365"/>
      <c r="H127" s="365" t="s">
        <v>2311</v>
      </c>
      <c r="I127" s="367">
        <v>349</v>
      </c>
      <c r="J127" s="368">
        <v>3</v>
      </c>
      <c r="K127" s="112"/>
    </row>
    <row r="128" spans="1:11" ht="20.399999999999999" x14ac:dyDescent="0.25">
      <c r="A128" s="365" t="s">
        <v>2242</v>
      </c>
      <c r="B128" s="365" t="s">
        <v>2312</v>
      </c>
      <c r="C128" s="365" t="s">
        <v>2254</v>
      </c>
      <c r="D128" s="366">
        <v>45324</v>
      </c>
      <c r="E128" s="366"/>
      <c r="F128" s="365" t="s">
        <v>2313</v>
      </c>
      <c r="G128" s="365" t="s">
        <v>2256</v>
      </c>
      <c r="H128" s="365" t="s">
        <v>2257</v>
      </c>
      <c r="I128" s="367">
        <v>80</v>
      </c>
      <c r="J128" s="368">
        <v>5</v>
      </c>
      <c r="K128" s="112"/>
    </row>
    <row r="129" spans="1:11" ht="20.399999999999999" x14ac:dyDescent="0.25">
      <c r="A129" s="365" t="s">
        <v>2242</v>
      </c>
      <c r="B129" s="365" t="s">
        <v>2314</v>
      </c>
      <c r="C129" s="365" t="s">
        <v>2315</v>
      </c>
      <c r="D129" s="366">
        <v>45351</v>
      </c>
      <c r="E129" s="366"/>
      <c r="F129" s="365" t="s">
        <v>2316</v>
      </c>
      <c r="G129" s="365" t="s">
        <v>2256</v>
      </c>
      <c r="H129" s="365" t="s">
        <v>2257</v>
      </c>
      <c r="I129" s="367">
        <v>80</v>
      </c>
      <c r="J129" s="368">
        <v>5</v>
      </c>
      <c r="K129" s="112"/>
    </row>
    <row r="130" spans="1:11" ht="20.399999999999999" x14ac:dyDescent="0.25">
      <c r="A130" s="365" t="s">
        <v>2242</v>
      </c>
      <c r="B130" s="365" t="s">
        <v>2317</v>
      </c>
      <c r="C130" s="365" t="s">
        <v>2318</v>
      </c>
      <c r="D130" s="366">
        <v>45352</v>
      </c>
      <c r="E130" s="366"/>
      <c r="F130" s="365" t="s">
        <v>2319</v>
      </c>
      <c r="G130" s="365"/>
      <c r="H130" s="365"/>
      <c r="I130" s="367">
        <v>760</v>
      </c>
      <c r="J130" s="368">
        <v>3</v>
      </c>
      <c r="K130" s="112"/>
    </row>
    <row r="131" spans="1:11" ht="30.6" x14ac:dyDescent="0.25">
      <c r="A131" s="365" t="s">
        <v>2242</v>
      </c>
      <c r="B131" s="365" t="s">
        <v>2320</v>
      </c>
      <c r="C131" s="365" t="s">
        <v>2321</v>
      </c>
      <c r="D131" s="366">
        <v>45359</v>
      </c>
      <c r="E131" s="366"/>
      <c r="F131" s="365" t="s">
        <v>2322</v>
      </c>
      <c r="G131" s="365"/>
      <c r="H131" s="365" t="s">
        <v>2323</v>
      </c>
      <c r="I131" s="367">
        <v>180</v>
      </c>
      <c r="J131" s="368">
        <v>3</v>
      </c>
      <c r="K131" s="112"/>
    </row>
    <row r="132" spans="1:11" ht="20.399999999999999" x14ac:dyDescent="0.25">
      <c r="A132" s="365" t="s">
        <v>2242</v>
      </c>
      <c r="B132" s="365" t="s">
        <v>2324</v>
      </c>
      <c r="C132" s="365" t="s">
        <v>2325</v>
      </c>
      <c r="D132" s="366">
        <v>45370</v>
      </c>
      <c r="E132" s="366"/>
      <c r="F132" s="365" t="s">
        <v>2326</v>
      </c>
      <c r="G132" s="365"/>
      <c r="H132" s="365"/>
      <c r="I132" s="367">
        <v>1190</v>
      </c>
      <c r="J132" s="368">
        <v>3</v>
      </c>
      <c r="K132" s="112"/>
    </row>
    <row r="133" spans="1:11" ht="40.799999999999997" x14ac:dyDescent="0.25">
      <c r="A133" s="365" t="s">
        <v>2242</v>
      </c>
      <c r="B133" s="365" t="s">
        <v>2327</v>
      </c>
      <c r="C133" s="365" t="s">
        <v>2328</v>
      </c>
      <c r="D133" s="366">
        <v>44274</v>
      </c>
      <c r="E133" s="366"/>
      <c r="F133" s="365" t="s">
        <v>2329</v>
      </c>
      <c r="G133" s="365"/>
      <c r="H133" s="365" t="s">
        <v>2323</v>
      </c>
      <c r="I133" s="367">
        <v>270</v>
      </c>
      <c r="J133" s="368">
        <v>3</v>
      </c>
      <c r="K133" s="112"/>
    </row>
    <row r="134" spans="1:11" ht="20.399999999999999" x14ac:dyDescent="0.25">
      <c r="A134" s="365" t="s">
        <v>2242</v>
      </c>
      <c r="B134" s="365" t="s">
        <v>2330</v>
      </c>
      <c r="C134" s="365" t="s">
        <v>2331</v>
      </c>
      <c r="D134" s="366">
        <v>44274</v>
      </c>
      <c r="E134" s="366"/>
      <c r="F134" s="365" t="s">
        <v>2332</v>
      </c>
      <c r="G134" s="365" t="s">
        <v>2333</v>
      </c>
      <c r="H134" s="365" t="s">
        <v>2246</v>
      </c>
      <c r="I134" s="367">
        <v>1500</v>
      </c>
      <c r="J134" s="368">
        <v>3</v>
      </c>
      <c r="K134" s="112"/>
    </row>
    <row r="135" spans="1:11" ht="13.2" x14ac:dyDescent="0.25">
      <c r="A135" s="365" t="s">
        <v>2242</v>
      </c>
      <c r="B135" s="365" t="s">
        <v>2334</v>
      </c>
      <c r="C135" s="365" t="s">
        <v>2335</v>
      </c>
      <c r="D135" s="366">
        <v>44274</v>
      </c>
      <c r="E135" s="366"/>
      <c r="F135" s="365" t="s">
        <v>2336</v>
      </c>
      <c r="G135" s="365" t="s">
        <v>2297</v>
      </c>
      <c r="H135" s="365" t="s">
        <v>2275</v>
      </c>
      <c r="I135" s="367">
        <v>288</v>
      </c>
      <c r="J135" s="368">
        <v>3</v>
      </c>
      <c r="K135" s="112"/>
    </row>
    <row r="136" spans="1:11" ht="13.2" x14ac:dyDescent="0.25">
      <c r="A136" s="365" t="s">
        <v>2242</v>
      </c>
      <c r="B136" s="365" t="s">
        <v>2337</v>
      </c>
      <c r="C136" s="365" t="s">
        <v>2338</v>
      </c>
      <c r="D136" s="366">
        <v>44274</v>
      </c>
      <c r="E136" s="366"/>
      <c r="F136" s="365" t="s">
        <v>2339</v>
      </c>
      <c r="G136" s="365" t="s">
        <v>2297</v>
      </c>
      <c r="H136" s="365" t="s">
        <v>2275</v>
      </c>
      <c r="I136" s="367">
        <v>554</v>
      </c>
      <c r="J136" s="368">
        <v>3</v>
      </c>
      <c r="K136" s="112"/>
    </row>
    <row r="137" spans="1:11" ht="13.2" x14ac:dyDescent="0.25">
      <c r="A137" s="365" t="s">
        <v>2242</v>
      </c>
      <c r="B137" s="365" t="s">
        <v>2340</v>
      </c>
      <c r="C137" s="365" t="s">
        <v>2341</v>
      </c>
      <c r="D137" s="366">
        <v>45378</v>
      </c>
      <c r="E137" s="366"/>
      <c r="F137" s="365" t="s">
        <v>2342</v>
      </c>
      <c r="G137" s="365" t="s">
        <v>2297</v>
      </c>
      <c r="H137" s="365" t="s">
        <v>2275</v>
      </c>
      <c r="I137" s="367">
        <v>554</v>
      </c>
      <c r="J137" s="368">
        <v>3</v>
      </c>
      <c r="K137" s="112"/>
    </row>
    <row r="138" spans="1:11" ht="13.2" x14ac:dyDescent="0.25">
      <c r="A138" s="365" t="s">
        <v>2242</v>
      </c>
      <c r="B138" s="365" t="s">
        <v>2343</v>
      </c>
      <c r="C138" s="365" t="s">
        <v>2344</v>
      </c>
      <c r="D138" s="366">
        <v>45352</v>
      </c>
      <c r="E138" s="366"/>
      <c r="F138" s="365" t="s">
        <v>2345</v>
      </c>
      <c r="G138" s="365" t="s">
        <v>2346</v>
      </c>
      <c r="H138" s="365" t="s">
        <v>2347</v>
      </c>
      <c r="I138" s="367">
        <v>22</v>
      </c>
      <c r="J138" s="368">
        <v>4</v>
      </c>
      <c r="K138" s="112"/>
    </row>
    <row r="139" spans="1:11" ht="30.6" x14ac:dyDescent="0.25">
      <c r="A139" s="365" t="s">
        <v>2242</v>
      </c>
      <c r="B139" s="365" t="s">
        <v>2348</v>
      </c>
      <c r="C139" s="365" t="s">
        <v>2349</v>
      </c>
      <c r="D139" s="366">
        <v>45352</v>
      </c>
      <c r="E139" s="366"/>
      <c r="F139" s="365" t="s">
        <v>2350</v>
      </c>
      <c r="G139" s="365" t="s">
        <v>2261</v>
      </c>
      <c r="H139" s="365" t="s">
        <v>2262</v>
      </c>
      <c r="I139" s="367">
        <v>146.03</v>
      </c>
      <c r="J139" s="368">
        <v>4</v>
      </c>
      <c r="K139" s="112"/>
    </row>
    <row r="140" spans="1:11" ht="20.399999999999999" x14ac:dyDescent="0.25">
      <c r="A140" s="365" t="s">
        <v>2242</v>
      </c>
      <c r="B140" s="365" t="s">
        <v>2351</v>
      </c>
      <c r="C140" s="365" t="s">
        <v>2352</v>
      </c>
      <c r="D140" s="366">
        <v>45352</v>
      </c>
      <c r="E140" s="366"/>
      <c r="F140" s="365" t="s">
        <v>2353</v>
      </c>
      <c r="G140" s="365" t="s">
        <v>2261</v>
      </c>
      <c r="H140" s="365" t="s">
        <v>2262</v>
      </c>
      <c r="I140" s="367">
        <v>61.58</v>
      </c>
      <c r="J140" s="368">
        <v>4</v>
      </c>
      <c r="K140" s="112"/>
    </row>
    <row r="141" spans="1:11" ht="51" x14ac:dyDescent="0.25">
      <c r="A141" s="365" t="s">
        <v>2242</v>
      </c>
      <c r="B141" s="365" t="s">
        <v>2354</v>
      </c>
      <c r="C141" s="365" t="s">
        <v>2355</v>
      </c>
      <c r="D141" s="366">
        <v>45356</v>
      </c>
      <c r="E141" s="366"/>
      <c r="F141" s="365" t="s">
        <v>2356</v>
      </c>
      <c r="G141" s="365"/>
      <c r="H141" s="365" t="s">
        <v>2288</v>
      </c>
      <c r="I141" s="367">
        <v>215.64</v>
      </c>
      <c r="J141" s="368">
        <v>4</v>
      </c>
      <c r="K141" s="112"/>
    </row>
    <row r="142" spans="1:11" ht="13.2" x14ac:dyDescent="0.25">
      <c r="A142" s="365" t="s">
        <v>2242</v>
      </c>
      <c r="B142" s="365" t="s">
        <v>2357</v>
      </c>
      <c r="C142" s="365" t="s">
        <v>2358</v>
      </c>
      <c r="D142" s="366">
        <v>45364</v>
      </c>
      <c r="E142" s="366"/>
      <c r="F142" s="365" t="s">
        <v>2359</v>
      </c>
      <c r="G142" s="365" t="s">
        <v>2346</v>
      </c>
      <c r="H142" s="365" t="s">
        <v>2347</v>
      </c>
      <c r="I142" s="367">
        <v>22</v>
      </c>
      <c r="J142" s="368">
        <v>4</v>
      </c>
      <c r="K142" s="112"/>
    </row>
    <row r="143" spans="1:11" ht="20.399999999999999" x14ac:dyDescent="0.25">
      <c r="A143" s="365" t="s">
        <v>2242</v>
      </c>
      <c r="B143" s="365" t="s">
        <v>2360</v>
      </c>
      <c r="C143" s="365" t="s">
        <v>2361</v>
      </c>
      <c r="D143" s="366">
        <v>45364</v>
      </c>
      <c r="E143" s="366"/>
      <c r="F143" s="365" t="s">
        <v>2362</v>
      </c>
      <c r="G143" s="365" t="s">
        <v>2261</v>
      </c>
      <c r="H143" s="365" t="s">
        <v>2262</v>
      </c>
      <c r="I143" s="367">
        <v>30</v>
      </c>
      <c r="J143" s="368">
        <v>4</v>
      </c>
      <c r="K143" s="112"/>
    </row>
    <row r="144" spans="1:11" ht="13.2" x14ac:dyDescent="0.25">
      <c r="A144" s="365" t="s">
        <v>2242</v>
      </c>
      <c r="B144" s="365" t="s">
        <v>2363</v>
      </c>
      <c r="C144" s="365" t="s">
        <v>2364</v>
      </c>
      <c r="D144" s="366">
        <v>45352</v>
      </c>
      <c r="E144" s="366"/>
      <c r="F144" s="365" t="s">
        <v>2249</v>
      </c>
      <c r="G144" s="365" t="s">
        <v>2250</v>
      </c>
      <c r="H144" s="365" t="s">
        <v>2251</v>
      </c>
      <c r="I144" s="367">
        <v>3.9</v>
      </c>
      <c r="J144" s="368">
        <v>4</v>
      </c>
      <c r="K144" s="112"/>
    </row>
    <row r="145" spans="1:11" ht="13.2" x14ac:dyDescent="0.25">
      <c r="A145" s="365" t="s">
        <v>2242</v>
      </c>
      <c r="B145" s="365" t="s">
        <v>2363</v>
      </c>
      <c r="C145" s="365" t="s">
        <v>2364</v>
      </c>
      <c r="D145" s="366">
        <v>45382</v>
      </c>
      <c r="E145" s="366"/>
      <c r="F145" s="365" t="s">
        <v>2252</v>
      </c>
      <c r="G145" s="365" t="s">
        <v>2250</v>
      </c>
      <c r="H145" s="365" t="s">
        <v>2251</v>
      </c>
      <c r="I145" s="367">
        <v>13</v>
      </c>
      <c r="J145" s="368">
        <v>4</v>
      </c>
      <c r="K145" s="112"/>
    </row>
    <row r="146" spans="1:11" ht="20.399999999999999" x14ac:dyDescent="0.25">
      <c r="A146" s="365" t="s">
        <v>2242</v>
      </c>
      <c r="B146" s="365" t="s">
        <v>2365</v>
      </c>
      <c r="C146" s="365" t="s">
        <v>2366</v>
      </c>
      <c r="D146" s="366">
        <v>45379</v>
      </c>
      <c r="E146" s="366"/>
      <c r="F146" s="365" t="s">
        <v>2367</v>
      </c>
      <c r="G146" s="365" t="s">
        <v>2256</v>
      </c>
      <c r="H146" s="365" t="s">
        <v>2257</v>
      </c>
      <c r="I146" s="367">
        <v>80</v>
      </c>
      <c r="J146" s="368">
        <v>5</v>
      </c>
      <c r="K146" s="112"/>
    </row>
    <row r="147" spans="1:11" ht="51" x14ac:dyDescent="0.25">
      <c r="A147" s="365" t="s">
        <v>2242</v>
      </c>
      <c r="B147" s="365" t="s">
        <v>2368</v>
      </c>
      <c r="C147" s="365" t="s">
        <v>2369</v>
      </c>
      <c r="D147" s="366">
        <v>45387</v>
      </c>
      <c r="E147" s="366"/>
      <c r="F147" s="365" t="s">
        <v>2370</v>
      </c>
      <c r="G147" s="365"/>
      <c r="H147" s="365" t="s">
        <v>2288</v>
      </c>
      <c r="I147" s="367">
        <v>215.64</v>
      </c>
      <c r="J147" s="368">
        <v>4</v>
      </c>
      <c r="K147" s="112"/>
    </row>
    <row r="148" spans="1:11" ht="20.399999999999999" x14ac:dyDescent="0.25">
      <c r="A148" s="365" t="s">
        <v>2242</v>
      </c>
      <c r="B148" s="365" t="s">
        <v>2371</v>
      </c>
      <c r="C148" s="365" t="s">
        <v>2372</v>
      </c>
      <c r="D148" s="366">
        <v>45387</v>
      </c>
      <c r="E148" s="366"/>
      <c r="F148" s="365" t="s">
        <v>2373</v>
      </c>
      <c r="G148" s="365" t="s">
        <v>2261</v>
      </c>
      <c r="H148" s="365" t="s">
        <v>2262</v>
      </c>
      <c r="I148" s="367">
        <v>30</v>
      </c>
      <c r="J148" s="368">
        <v>4</v>
      </c>
      <c r="K148" s="112"/>
    </row>
    <row r="149" spans="1:11" ht="30.6" x14ac:dyDescent="0.25">
      <c r="A149" s="365" t="s">
        <v>2242</v>
      </c>
      <c r="B149" s="365" t="s">
        <v>2374</v>
      </c>
      <c r="C149" s="365" t="s">
        <v>2375</v>
      </c>
      <c r="D149" s="366">
        <v>45387</v>
      </c>
      <c r="E149" s="366"/>
      <c r="F149" s="365" t="s">
        <v>2376</v>
      </c>
      <c r="G149" s="365" t="s">
        <v>2261</v>
      </c>
      <c r="H149" s="365" t="s">
        <v>2262</v>
      </c>
      <c r="I149" s="367">
        <v>146.03</v>
      </c>
      <c r="J149" s="368">
        <v>4</v>
      </c>
      <c r="K149" s="112"/>
    </row>
    <row r="150" spans="1:11" ht="20.399999999999999" x14ac:dyDescent="0.25">
      <c r="A150" s="365" t="s">
        <v>2242</v>
      </c>
      <c r="B150" s="365" t="s">
        <v>2377</v>
      </c>
      <c r="C150" s="365" t="s">
        <v>2378</v>
      </c>
      <c r="D150" s="366">
        <v>45387</v>
      </c>
      <c r="E150" s="366"/>
      <c r="F150" s="365" t="s">
        <v>2379</v>
      </c>
      <c r="G150" s="365" t="s">
        <v>2261</v>
      </c>
      <c r="H150" s="365" t="s">
        <v>2262</v>
      </c>
      <c r="I150" s="367">
        <v>61.58</v>
      </c>
      <c r="J150" s="368">
        <v>4</v>
      </c>
      <c r="K150" s="112"/>
    </row>
    <row r="151" spans="1:11" ht="13.2" x14ac:dyDescent="0.25">
      <c r="A151" s="365" t="s">
        <v>2242</v>
      </c>
      <c r="B151" s="365" t="s">
        <v>2380</v>
      </c>
      <c r="C151" s="365" t="s">
        <v>2381</v>
      </c>
      <c r="D151" s="366">
        <v>45397</v>
      </c>
      <c r="E151" s="366"/>
      <c r="F151" s="365" t="s">
        <v>2382</v>
      </c>
      <c r="G151" s="365" t="s">
        <v>2346</v>
      </c>
      <c r="H151" s="365" t="s">
        <v>2347</v>
      </c>
      <c r="I151" s="367">
        <v>24</v>
      </c>
      <c r="J151" s="368">
        <v>4</v>
      </c>
      <c r="K151" s="112"/>
    </row>
    <row r="152" spans="1:11" ht="13.2" x14ac:dyDescent="0.25">
      <c r="A152" s="365" t="s">
        <v>2242</v>
      </c>
      <c r="B152" s="365" t="s">
        <v>2383</v>
      </c>
      <c r="C152" s="365" t="s">
        <v>2384</v>
      </c>
      <c r="D152" s="366">
        <v>45385</v>
      </c>
      <c r="E152" s="366"/>
      <c r="F152" s="365" t="s">
        <v>2249</v>
      </c>
      <c r="G152" s="365" t="s">
        <v>2250</v>
      </c>
      <c r="H152" s="365" t="s">
        <v>2251</v>
      </c>
      <c r="I152" s="367">
        <v>1.95</v>
      </c>
      <c r="J152" s="368">
        <v>4</v>
      </c>
      <c r="K152" s="112"/>
    </row>
    <row r="153" spans="1:11" ht="13.2" x14ac:dyDescent="0.25">
      <c r="A153" s="365" t="s">
        <v>2242</v>
      </c>
      <c r="B153" s="365" t="s">
        <v>2383</v>
      </c>
      <c r="C153" s="365" t="s">
        <v>2384</v>
      </c>
      <c r="D153" s="366">
        <v>45412</v>
      </c>
      <c r="E153" s="366"/>
      <c r="F153" s="365" t="s">
        <v>2252</v>
      </c>
      <c r="G153" s="365" t="s">
        <v>2250</v>
      </c>
      <c r="H153" s="365" t="s">
        <v>2251</v>
      </c>
      <c r="I153" s="367">
        <v>13</v>
      </c>
      <c r="J153" s="368">
        <v>4</v>
      </c>
      <c r="K153" s="112"/>
    </row>
    <row r="154" spans="1:11" ht="20.399999999999999" x14ac:dyDescent="0.25">
      <c r="A154" s="365" t="s">
        <v>2242</v>
      </c>
      <c r="B154" s="365" t="s">
        <v>2385</v>
      </c>
      <c r="C154" s="365" t="s">
        <v>2386</v>
      </c>
      <c r="D154" s="366">
        <v>45412</v>
      </c>
      <c r="E154" s="366"/>
      <c r="F154" s="365" t="s">
        <v>2387</v>
      </c>
      <c r="G154" s="365" t="s">
        <v>2256</v>
      </c>
      <c r="H154" s="365" t="s">
        <v>2257</v>
      </c>
      <c r="I154" s="367">
        <v>80</v>
      </c>
      <c r="J154" s="368">
        <v>5</v>
      </c>
      <c r="K154" s="112"/>
    </row>
    <row r="155" spans="1:11" ht="13.2" x14ac:dyDescent="0.25">
      <c r="A155" s="365" t="s">
        <v>2242</v>
      </c>
      <c r="B155" s="365" t="s">
        <v>2388</v>
      </c>
      <c r="C155" s="365" t="s">
        <v>2389</v>
      </c>
      <c r="D155" s="366">
        <v>45414</v>
      </c>
      <c r="E155" s="366"/>
      <c r="F155" s="365" t="s">
        <v>2390</v>
      </c>
      <c r="G155" s="365" t="s">
        <v>2297</v>
      </c>
      <c r="H155" s="365" t="s">
        <v>2275</v>
      </c>
      <c r="I155" s="367">
        <v>650</v>
      </c>
      <c r="J155" s="368">
        <v>3</v>
      </c>
      <c r="K155" s="112"/>
    </row>
    <row r="156" spans="1:11" ht="30.6" x14ac:dyDescent="0.25">
      <c r="A156" s="365" t="s">
        <v>2242</v>
      </c>
      <c r="B156" s="365" t="s">
        <v>2391</v>
      </c>
      <c r="C156" s="365" t="s">
        <v>2392</v>
      </c>
      <c r="D156" s="366">
        <v>45414</v>
      </c>
      <c r="E156" s="366"/>
      <c r="F156" s="365" t="s">
        <v>2393</v>
      </c>
      <c r="G156" s="365" t="s">
        <v>2261</v>
      </c>
      <c r="H156" s="365" t="s">
        <v>2262</v>
      </c>
      <c r="I156" s="367">
        <v>146.03</v>
      </c>
      <c r="J156" s="368">
        <v>4</v>
      </c>
      <c r="K156" s="112"/>
    </row>
    <row r="157" spans="1:11" ht="20.399999999999999" x14ac:dyDescent="0.25">
      <c r="A157" s="365" t="s">
        <v>2242</v>
      </c>
      <c r="B157" s="365" t="s">
        <v>2394</v>
      </c>
      <c r="C157" s="365" t="s">
        <v>2395</v>
      </c>
      <c r="D157" s="366">
        <v>45414</v>
      </c>
      <c r="E157" s="366"/>
      <c r="F157" s="365" t="s">
        <v>2396</v>
      </c>
      <c r="G157" s="365" t="s">
        <v>2261</v>
      </c>
      <c r="H157" s="365" t="s">
        <v>2262</v>
      </c>
      <c r="I157" s="367">
        <v>61.58</v>
      </c>
      <c r="J157" s="368">
        <v>4</v>
      </c>
      <c r="K157" s="112"/>
    </row>
    <row r="158" spans="1:11" ht="20.399999999999999" x14ac:dyDescent="0.25">
      <c r="A158" s="365" t="s">
        <v>2242</v>
      </c>
      <c r="B158" s="365" t="s">
        <v>2397</v>
      </c>
      <c r="C158" s="365" t="s">
        <v>2398</v>
      </c>
      <c r="D158" s="366">
        <v>45420</v>
      </c>
      <c r="E158" s="366"/>
      <c r="F158" s="365" t="s">
        <v>2399</v>
      </c>
      <c r="G158" s="365" t="s">
        <v>2400</v>
      </c>
      <c r="H158" s="365" t="s">
        <v>2401</v>
      </c>
      <c r="I158" s="367">
        <v>16.68</v>
      </c>
      <c r="J158" s="368">
        <v>4</v>
      </c>
      <c r="K158" s="112"/>
    </row>
    <row r="159" spans="1:11" ht="30.6" x14ac:dyDescent="0.25">
      <c r="A159" s="365" t="s">
        <v>2242</v>
      </c>
      <c r="B159" s="365" t="s">
        <v>2402</v>
      </c>
      <c r="C159" s="365" t="s">
        <v>2403</v>
      </c>
      <c r="D159" s="366">
        <v>45420</v>
      </c>
      <c r="E159" s="366"/>
      <c r="F159" s="365" t="s">
        <v>2404</v>
      </c>
      <c r="G159" s="365" t="s">
        <v>2400</v>
      </c>
      <c r="H159" s="365" t="s">
        <v>2401</v>
      </c>
      <c r="I159" s="367">
        <v>0</v>
      </c>
      <c r="J159" s="368">
        <v>4</v>
      </c>
      <c r="K159" s="112"/>
    </row>
    <row r="160" spans="1:11" ht="13.2" x14ac:dyDescent="0.25">
      <c r="A160" s="365" t="s">
        <v>2242</v>
      </c>
      <c r="B160" s="365" t="s">
        <v>2405</v>
      </c>
      <c r="C160" s="365" t="s">
        <v>2406</v>
      </c>
      <c r="D160" s="366">
        <v>45425</v>
      </c>
      <c r="E160" s="366"/>
      <c r="F160" s="365" t="s">
        <v>2407</v>
      </c>
      <c r="G160" s="365" t="s">
        <v>2346</v>
      </c>
      <c r="H160" s="365" t="s">
        <v>2347</v>
      </c>
      <c r="I160" s="367">
        <v>24</v>
      </c>
      <c r="J160" s="368">
        <v>4</v>
      </c>
      <c r="K160" s="112"/>
    </row>
    <row r="161" spans="1:11" ht="51" x14ac:dyDescent="0.25">
      <c r="A161" s="365" t="s">
        <v>2242</v>
      </c>
      <c r="B161" s="365" t="s">
        <v>2408</v>
      </c>
      <c r="C161" s="365" t="s">
        <v>2409</v>
      </c>
      <c r="D161" s="366">
        <v>45415</v>
      </c>
      <c r="E161" s="366"/>
      <c r="F161" s="365" t="s">
        <v>2410</v>
      </c>
      <c r="G161" s="365"/>
      <c r="H161" s="365" t="s">
        <v>2288</v>
      </c>
      <c r="I161" s="367">
        <v>215.64</v>
      </c>
      <c r="J161" s="368">
        <v>4</v>
      </c>
      <c r="K161" s="112"/>
    </row>
    <row r="162" spans="1:11" ht="20.399999999999999" x14ac:dyDescent="0.25">
      <c r="A162" s="365" t="s">
        <v>2242</v>
      </c>
      <c r="B162" s="365" t="s">
        <v>2411</v>
      </c>
      <c r="C162" s="365" t="s">
        <v>2412</v>
      </c>
      <c r="D162" s="366">
        <v>45425</v>
      </c>
      <c r="E162" s="366"/>
      <c r="F162" s="365" t="s">
        <v>2413</v>
      </c>
      <c r="G162" s="365" t="s">
        <v>2261</v>
      </c>
      <c r="H162" s="365" t="s">
        <v>2262</v>
      </c>
      <c r="I162" s="367">
        <v>30</v>
      </c>
      <c r="J162" s="368">
        <v>4</v>
      </c>
      <c r="K162" s="112"/>
    </row>
    <row r="163" spans="1:11" ht="13.2" x14ac:dyDescent="0.25">
      <c r="A163" s="365" t="s">
        <v>2242</v>
      </c>
      <c r="B163" s="365" t="s">
        <v>2414</v>
      </c>
      <c r="C163" s="365" t="s">
        <v>2415</v>
      </c>
      <c r="D163" s="366">
        <v>45414</v>
      </c>
      <c r="E163" s="366"/>
      <c r="F163" s="365" t="s">
        <v>2416</v>
      </c>
      <c r="G163" s="365" t="s">
        <v>2250</v>
      </c>
      <c r="H163" s="365" t="s">
        <v>2251</v>
      </c>
      <c r="I163" s="367">
        <v>1.5</v>
      </c>
      <c r="J163" s="368">
        <v>4</v>
      </c>
      <c r="K163" s="112"/>
    </row>
    <row r="164" spans="1:11" ht="13.2" x14ac:dyDescent="0.25">
      <c r="A164" s="365" t="s">
        <v>2242</v>
      </c>
      <c r="B164" s="365" t="s">
        <v>2414</v>
      </c>
      <c r="C164" s="365" t="s">
        <v>2415</v>
      </c>
      <c r="D164" s="366">
        <v>45433</v>
      </c>
      <c r="E164" s="366"/>
      <c r="F164" s="365" t="s">
        <v>2417</v>
      </c>
      <c r="G164" s="365" t="s">
        <v>2250</v>
      </c>
      <c r="H164" s="365" t="s">
        <v>2251</v>
      </c>
      <c r="I164" s="367">
        <v>1.5</v>
      </c>
      <c r="J164" s="368">
        <v>4</v>
      </c>
      <c r="K164" s="112"/>
    </row>
    <row r="165" spans="1:11" ht="13.2" x14ac:dyDescent="0.25">
      <c r="A165" s="365" t="s">
        <v>2242</v>
      </c>
      <c r="B165" s="365" t="s">
        <v>2414</v>
      </c>
      <c r="C165" s="365" t="s">
        <v>2415</v>
      </c>
      <c r="D165" s="366">
        <v>45443</v>
      </c>
      <c r="E165" s="366"/>
      <c r="F165" s="365" t="s">
        <v>2252</v>
      </c>
      <c r="G165" s="365" t="s">
        <v>2250</v>
      </c>
      <c r="H165" s="365" t="s">
        <v>2251</v>
      </c>
      <c r="I165" s="367">
        <v>13</v>
      </c>
      <c r="J165" s="368">
        <v>4</v>
      </c>
      <c r="K165" s="112"/>
    </row>
    <row r="166" spans="1:11" ht="13.2" x14ac:dyDescent="0.25">
      <c r="A166" s="365" t="s">
        <v>2242</v>
      </c>
      <c r="B166" s="365" t="s">
        <v>2418</v>
      </c>
      <c r="C166" s="365" t="s">
        <v>2419</v>
      </c>
      <c r="D166" s="366">
        <v>45446</v>
      </c>
      <c r="E166" s="366"/>
      <c r="F166" s="365" t="s">
        <v>2420</v>
      </c>
      <c r="G166" s="365" t="s">
        <v>2297</v>
      </c>
      <c r="H166" s="365" t="s">
        <v>2275</v>
      </c>
      <c r="I166" s="367">
        <v>650</v>
      </c>
      <c r="J166" s="368">
        <v>3</v>
      </c>
      <c r="K166" s="112"/>
    </row>
    <row r="167" spans="1:11" ht="20.399999999999999" x14ac:dyDescent="0.25">
      <c r="A167" s="365" t="s">
        <v>2242</v>
      </c>
      <c r="B167" s="365" t="s">
        <v>2421</v>
      </c>
      <c r="C167" s="365" t="s">
        <v>2422</v>
      </c>
      <c r="D167" s="366">
        <v>45446</v>
      </c>
      <c r="E167" s="366"/>
      <c r="F167" s="365" t="s">
        <v>2423</v>
      </c>
      <c r="G167" s="365" t="s">
        <v>2261</v>
      </c>
      <c r="H167" s="365" t="s">
        <v>2262</v>
      </c>
      <c r="I167" s="367">
        <v>61.58</v>
      </c>
      <c r="J167" s="368">
        <v>4</v>
      </c>
      <c r="K167" s="112"/>
    </row>
    <row r="168" spans="1:11" ht="30.6" x14ac:dyDescent="0.25">
      <c r="A168" s="365" t="s">
        <v>2242</v>
      </c>
      <c r="B168" s="365" t="s">
        <v>2424</v>
      </c>
      <c r="C168" s="365" t="s">
        <v>2425</v>
      </c>
      <c r="D168" s="366">
        <v>45446</v>
      </c>
      <c r="E168" s="366"/>
      <c r="F168" s="365" t="s">
        <v>2426</v>
      </c>
      <c r="G168" s="365" t="s">
        <v>2261</v>
      </c>
      <c r="H168" s="365" t="s">
        <v>2262</v>
      </c>
      <c r="I168" s="367">
        <v>146.03</v>
      </c>
      <c r="J168" s="368">
        <v>4</v>
      </c>
      <c r="K168" s="112"/>
    </row>
    <row r="169" spans="1:11" ht="51" x14ac:dyDescent="0.25">
      <c r="A169" s="365" t="s">
        <v>2242</v>
      </c>
      <c r="B169" s="365" t="s">
        <v>2427</v>
      </c>
      <c r="C169" s="365" t="s">
        <v>2428</v>
      </c>
      <c r="D169" s="366">
        <v>45447</v>
      </c>
      <c r="E169" s="366"/>
      <c r="F169" s="365" t="s">
        <v>2429</v>
      </c>
      <c r="G169" s="365"/>
      <c r="H169" s="365" t="s">
        <v>2288</v>
      </c>
      <c r="I169" s="367">
        <v>215.64</v>
      </c>
      <c r="J169" s="368">
        <v>4</v>
      </c>
      <c r="K169" s="112"/>
    </row>
    <row r="170" spans="1:11" ht="20.399999999999999" x14ac:dyDescent="0.25">
      <c r="A170" s="365" t="s">
        <v>2242</v>
      </c>
      <c r="B170" s="365" t="s">
        <v>2430</v>
      </c>
      <c r="C170" s="365" t="s">
        <v>2431</v>
      </c>
      <c r="D170" s="366">
        <v>45453</v>
      </c>
      <c r="E170" s="366"/>
      <c r="F170" s="365" t="s">
        <v>2432</v>
      </c>
      <c r="G170" s="365" t="s">
        <v>2261</v>
      </c>
      <c r="H170" s="365" t="s">
        <v>2262</v>
      </c>
      <c r="I170" s="367">
        <v>30</v>
      </c>
      <c r="J170" s="368">
        <v>4</v>
      </c>
      <c r="K170" s="112"/>
    </row>
    <row r="171" spans="1:11" ht="13.2" x14ac:dyDescent="0.25">
      <c r="A171" s="365" t="s">
        <v>2242</v>
      </c>
      <c r="B171" s="365" t="s">
        <v>2433</v>
      </c>
      <c r="C171" s="365" t="s">
        <v>2434</v>
      </c>
      <c r="D171" s="366">
        <v>45453</v>
      </c>
      <c r="E171" s="366"/>
      <c r="F171" s="365" t="s">
        <v>2435</v>
      </c>
      <c r="G171" s="365" t="s">
        <v>2346</v>
      </c>
      <c r="H171" s="365" t="s">
        <v>2347</v>
      </c>
      <c r="I171" s="367">
        <v>24</v>
      </c>
      <c r="J171" s="368">
        <v>4</v>
      </c>
      <c r="K171" s="112"/>
    </row>
    <row r="172" spans="1:11" ht="13.2" x14ac:dyDescent="0.25">
      <c r="A172" s="365" t="s">
        <v>2242</v>
      </c>
      <c r="B172" s="365" t="s">
        <v>2436</v>
      </c>
      <c r="C172" s="365" t="s">
        <v>2437</v>
      </c>
      <c r="D172" s="366">
        <v>45446</v>
      </c>
      <c r="E172" s="366"/>
      <c r="F172" s="365" t="s">
        <v>2416</v>
      </c>
      <c r="G172" s="365" t="s">
        <v>2250</v>
      </c>
      <c r="H172" s="365" t="s">
        <v>2251</v>
      </c>
      <c r="I172" s="367">
        <v>1.65</v>
      </c>
      <c r="J172" s="368">
        <v>4</v>
      </c>
      <c r="K172" s="112"/>
    </row>
    <row r="173" spans="1:11" ht="13.2" x14ac:dyDescent="0.25">
      <c r="A173" s="365" t="s">
        <v>2242</v>
      </c>
      <c r="B173" s="365" t="s">
        <v>2436</v>
      </c>
      <c r="C173" s="365" t="s">
        <v>2437</v>
      </c>
      <c r="D173" s="366">
        <v>45473</v>
      </c>
      <c r="E173" s="366"/>
      <c r="F173" s="365" t="s">
        <v>2252</v>
      </c>
      <c r="G173" s="365" t="s">
        <v>2250</v>
      </c>
      <c r="H173" s="365" t="s">
        <v>2251</v>
      </c>
      <c r="I173" s="367">
        <v>13</v>
      </c>
      <c r="J173" s="368">
        <v>4</v>
      </c>
      <c r="K173" s="112"/>
    </row>
    <row r="174" spans="1:11" ht="13.2" x14ac:dyDescent="0.25">
      <c r="A174" s="16" t="s">
        <v>2242</v>
      </c>
      <c r="B174" s="16" t="s">
        <v>2438</v>
      </c>
      <c r="C174" s="16" t="s">
        <v>2439</v>
      </c>
      <c r="D174" s="19">
        <v>45474</v>
      </c>
      <c r="E174" s="19"/>
      <c r="F174" s="16" t="s">
        <v>2440</v>
      </c>
      <c r="G174" s="365" t="s">
        <v>2297</v>
      </c>
      <c r="H174" s="365" t="s">
        <v>2275</v>
      </c>
      <c r="I174" s="367">
        <v>650</v>
      </c>
      <c r="J174" s="368">
        <v>3</v>
      </c>
      <c r="K174" s="112"/>
    </row>
    <row r="175" spans="1:11" ht="20.399999999999999" x14ac:dyDescent="0.25">
      <c r="A175" s="16" t="s">
        <v>2242</v>
      </c>
      <c r="B175" s="16" t="s">
        <v>2441</v>
      </c>
      <c r="C175" s="16" t="s">
        <v>2442</v>
      </c>
      <c r="D175" s="19">
        <v>45475</v>
      </c>
      <c r="E175" s="19"/>
      <c r="F175" s="16" t="s">
        <v>2443</v>
      </c>
      <c r="G175" s="365" t="s">
        <v>2261</v>
      </c>
      <c r="H175" s="365" t="s">
        <v>2262</v>
      </c>
      <c r="I175" s="17">
        <v>30</v>
      </c>
      <c r="J175" s="93">
        <v>4</v>
      </c>
      <c r="K175" s="112"/>
    </row>
    <row r="176" spans="1:11" ht="20.399999999999999" x14ac:dyDescent="0.25">
      <c r="A176" s="16" t="s">
        <v>2242</v>
      </c>
      <c r="B176" s="16" t="s">
        <v>2444</v>
      </c>
      <c r="C176" s="16" t="s">
        <v>2445</v>
      </c>
      <c r="D176" s="19">
        <v>45477</v>
      </c>
      <c r="E176" s="19"/>
      <c r="F176" s="16" t="s">
        <v>2446</v>
      </c>
      <c r="G176" s="16" t="s">
        <v>2447</v>
      </c>
      <c r="H176" s="16" t="s">
        <v>2448</v>
      </c>
      <c r="I176" s="17">
        <v>120</v>
      </c>
      <c r="J176" s="93">
        <v>4</v>
      </c>
      <c r="K176" s="112"/>
    </row>
    <row r="177" spans="1:11" ht="51" x14ac:dyDescent="0.25">
      <c r="A177" s="16" t="s">
        <v>2242</v>
      </c>
      <c r="B177" s="365" t="s">
        <v>2449</v>
      </c>
      <c r="C177" s="365" t="s">
        <v>2450</v>
      </c>
      <c r="D177" s="366">
        <v>45477</v>
      </c>
      <c r="E177" s="366"/>
      <c r="F177" s="365" t="s">
        <v>2451</v>
      </c>
      <c r="G177" s="365"/>
      <c r="H177" s="365" t="s">
        <v>2288</v>
      </c>
      <c r="I177" s="367">
        <v>215.64</v>
      </c>
      <c r="J177" s="368">
        <v>4</v>
      </c>
      <c r="K177" s="112"/>
    </row>
    <row r="178" spans="1:11" ht="30.6" x14ac:dyDescent="0.25">
      <c r="A178" s="16" t="s">
        <v>2242</v>
      </c>
      <c r="B178" s="16" t="s">
        <v>2452</v>
      </c>
      <c r="C178" s="16" t="s">
        <v>2453</v>
      </c>
      <c r="D178" s="19">
        <v>45481</v>
      </c>
      <c r="E178" s="19"/>
      <c r="F178" s="16" t="s">
        <v>2454</v>
      </c>
      <c r="G178" s="365" t="s">
        <v>2261</v>
      </c>
      <c r="H178" s="365" t="s">
        <v>2262</v>
      </c>
      <c r="I178" s="17">
        <v>65.44</v>
      </c>
      <c r="J178" s="93">
        <v>4</v>
      </c>
      <c r="K178" s="112"/>
    </row>
    <row r="179" spans="1:11" ht="30.6" x14ac:dyDescent="0.25">
      <c r="A179" s="16" t="s">
        <v>2242</v>
      </c>
      <c r="B179" s="16" t="s">
        <v>2455</v>
      </c>
      <c r="C179" s="16" t="s">
        <v>2456</v>
      </c>
      <c r="D179" s="19">
        <v>45481</v>
      </c>
      <c r="E179" s="19"/>
      <c r="F179" s="16" t="s">
        <v>2457</v>
      </c>
      <c r="G179" s="365" t="s">
        <v>2261</v>
      </c>
      <c r="H179" s="365" t="s">
        <v>2262</v>
      </c>
      <c r="I179" s="17">
        <v>155.36000000000001</v>
      </c>
      <c r="J179" s="93">
        <v>4</v>
      </c>
      <c r="K179" s="112"/>
    </row>
    <row r="180" spans="1:11" ht="20.399999999999999" x14ac:dyDescent="0.25">
      <c r="A180" s="16" t="s">
        <v>2242</v>
      </c>
      <c r="B180" s="16" t="s">
        <v>2458</v>
      </c>
      <c r="C180" s="16" t="s">
        <v>2459</v>
      </c>
      <c r="D180" s="19">
        <v>45481</v>
      </c>
      <c r="E180" s="19"/>
      <c r="F180" s="16" t="s">
        <v>2460</v>
      </c>
      <c r="G180" s="365" t="s">
        <v>2261</v>
      </c>
      <c r="H180" s="365" t="s">
        <v>2262</v>
      </c>
      <c r="I180" s="17">
        <v>61.58</v>
      </c>
      <c r="J180" s="93">
        <v>4</v>
      </c>
      <c r="K180" s="112"/>
    </row>
    <row r="181" spans="1:11" ht="13.2" x14ac:dyDescent="0.25">
      <c r="A181" s="16" t="s">
        <v>2242</v>
      </c>
      <c r="B181" s="16" t="s">
        <v>2461</v>
      </c>
      <c r="C181" s="16" t="s">
        <v>2462</v>
      </c>
      <c r="D181" s="19">
        <v>45482</v>
      </c>
      <c r="E181" s="19"/>
      <c r="F181" s="16" t="s">
        <v>2463</v>
      </c>
      <c r="G181" s="365" t="s">
        <v>2346</v>
      </c>
      <c r="H181" s="365" t="s">
        <v>2347</v>
      </c>
      <c r="I181" s="367">
        <v>20</v>
      </c>
      <c r="J181" s="368">
        <v>4</v>
      </c>
      <c r="K181" s="112"/>
    </row>
    <row r="182" spans="1:11" ht="13.2" x14ac:dyDescent="0.25">
      <c r="A182" s="16" t="s">
        <v>2242</v>
      </c>
      <c r="B182" s="16" t="s">
        <v>2464</v>
      </c>
      <c r="C182" s="16" t="s">
        <v>2465</v>
      </c>
      <c r="D182" s="19">
        <v>45475</v>
      </c>
      <c r="E182" s="19"/>
      <c r="F182" s="16" t="s">
        <v>2416</v>
      </c>
      <c r="G182" s="365" t="s">
        <v>2250</v>
      </c>
      <c r="H182" s="365" t="s">
        <v>2251</v>
      </c>
      <c r="I182" s="17">
        <v>1.35</v>
      </c>
      <c r="J182" s="93">
        <v>4</v>
      </c>
      <c r="K182" s="112"/>
    </row>
    <row r="183" spans="1:11" ht="13.2" x14ac:dyDescent="0.25">
      <c r="A183" s="16" t="s">
        <v>2242</v>
      </c>
      <c r="B183" s="16" t="s">
        <v>2464</v>
      </c>
      <c r="C183" s="16" t="s">
        <v>2465</v>
      </c>
      <c r="D183" s="19">
        <v>45504</v>
      </c>
      <c r="E183" s="19"/>
      <c r="F183" s="365" t="s">
        <v>2252</v>
      </c>
      <c r="G183" s="365" t="s">
        <v>2250</v>
      </c>
      <c r="H183" s="365" t="s">
        <v>2251</v>
      </c>
      <c r="I183" s="367">
        <v>13</v>
      </c>
      <c r="J183" s="368">
        <v>4</v>
      </c>
      <c r="K183" s="112"/>
    </row>
    <row r="184" spans="1:11" ht="13.2" x14ac:dyDescent="0.25">
      <c r="A184" s="16" t="s">
        <v>2242</v>
      </c>
      <c r="B184" s="16"/>
      <c r="C184" s="16"/>
      <c r="D184" s="19"/>
      <c r="E184" s="19"/>
      <c r="F184" s="16"/>
      <c r="G184" s="16"/>
      <c r="H184" s="16"/>
      <c r="I184" s="17"/>
      <c r="J184" s="93"/>
      <c r="K184" s="112"/>
    </row>
    <row r="185" spans="1:11" ht="13.2" x14ac:dyDescent="0.25">
      <c r="A185" s="16"/>
      <c r="B185" s="16"/>
      <c r="C185" s="16"/>
      <c r="D185" s="19"/>
      <c r="E185" s="19"/>
      <c r="F185" s="16"/>
      <c r="G185" s="16"/>
      <c r="H185" s="16"/>
      <c r="I185" s="17"/>
      <c r="J185" s="93"/>
      <c r="K185" s="112"/>
    </row>
    <row r="186" spans="1:11" ht="13.2" x14ac:dyDescent="0.25">
      <c r="A186" s="16"/>
      <c r="B186" s="16"/>
      <c r="C186" s="16"/>
      <c r="D186" s="19"/>
      <c r="E186" s="19"/>
      <c r="F186" s="16"/>
      <c r="G186" s="16"/>
      <c r="H186" s="16"/>
      <c r="I186" s="17"/>
      <c r="J186" s="93"/>
      <c r="K186" s="112"/>
    </row>
    <row r="187" spans="1:11" ht="13.2" x14ac:dyDescent="0.25">
      <c r="A187" s="16"/>
      <c r="B187" s="16"/>
      <c r="C187" s="16"/>
      <c r="D187" s="19"/>
      <c r="E187" s="19"/>
      <c r="F187" s="16"/>
      <c r="G187" s="16"/>
      <c r="H187" s="16"/>
      <c r="I187" s="17"/>
      <c r="J187" s="93"/>
      <c r="K187" s="112"/>
    </row>
    <row r="188" spans="1:11" ht="13.2" x14ac:dyDescent="0.25">
      <c r="A188" s="16"/>
      <c r="B188" s="16"/>
      <c r="C188" s="16"/>
      <c r="D188" s="19"/>
      <c r="E188" s="19"/>
      <c r="F188" s="16"/>
      <c r="G188" s="16"/>
      <c r="H188" s="16"/>
      <c r="I188" s="17"/>
      <c r="J188" s="93"/>
      <c r="K188" s="112"/>
    </row>
    <row r="189" spans="1:11" ht="13.2" x14ac:dyDescent="0.25">
      <c r="A189" s="16"/>
      <c r="B189" s="16"/>
      <c r="C189" s="16"/>
      <c r="D189" s="19"/>
      <c r="E189" s="19"/>
      <c r="F189" s="16"/>
      <c r="G189" s="16"/>
      <c r="H189" s="16"/>
      <c r="I189" s="17"/>
      <c r="J189" s="93"/>
      <c r="K189" s="112"/>
    </row>
    <row r="190" spans="1:11" ht="13.2" x14ac:dyDescent="0.25">
      <c r="A190" s="16"/>
      <c r="B190" s="16"/>
      <c r="C190" s="16"/>
      <c r="D190" s="19"/>
      <c r="E190" s="19"/>
      <c r="F190" s="16"/>
      <c r="G190" s="16"/>
      <c r="H190" s="16"/>
      <c r="I190" s="17"/>
      <c r="J190" s="93"/>
      <c r="K190" s="112"/>
    </row>
    <row r="191" spans="1:11" ht="13.2" x14ac:dyDescent="0.25">
      <c r="A191" s="16"/>
      <c r="B191" s="16"/>
      <c r="C191" s="16"/>
      <c r="D191" s="19"/>
      <c r="E191" s="19"/>
      <c r="F191" s="16"/>
      <c r="G191" s="16"/>
      <c r="H191" s="16"/>
      <c r="I191" s="17"/>
      <c r="J191" s="93"/>
      <c r="K191" s="112"/>
    </row>
    <row r="192" spans="1:11" ht="13.2" x14ac:dyDescent="0.25">
      <c r="A192" s="16"/>
      <c r="B192" s="16"/>
      <c r="C192" s="16"/>
      <c r="D192" s="19"/>
      <c r="E192" s="19"/>
      <c r="F192" s="16"/>
      <c r="G192" s="16"/>
      <c r="H192" s="16"/>
      <c r="I192" s="17"/>
      <c r="J192" s="93"/>
      <c r="K192" s="112"/>
    </row>
    <row r="193" spans="1:11" ht="13.2" x14ac:dyDescent="0.25">
      <c r="A193" s="16"/>
      <c r="B193" s="16"/>
      <c r="C193" s="16"/>
      <c r="D193" s="19"/>
      <c r="E193" s="19"/>
      <c r="F193" s="16"/>
      <c r="G193" s="16"/>
      <c r="H193" s="16"/>
      <c r="I193" s="17"/>
      <c r="J193" s="93"/>
      <c r="K193" s="112"/>
    </row>
    <row r="194" spans="1:11" ht="13.2" x14ac:dyDescent="0.25">
      <c r="A194" s="16"/>
      <c r="B194" s="16"/>
      <c r="C194" s="16"/>
      <c r="D194" s="19"/>
      <c r="E194" s="19"/>
      <c r="F194" s="16"/>
      <c r="G194" s="16"/>
      <c r="H194" s="16"/>
      <c r="I194" s="17"/>
      <c r="J194" s="93"/>
      <c r="K194" s="112"/>
    </row>
    <row r="195" spans="1:11" ht="13.2" x14ac:dyDescent="0.25">
      <c r="A195" s="16"/>
      <c r="B195" s="16"/>
      <c r="C195" s="16"/>
      <c r="D195" s="19"/>
      <c r="E195" s="19"/>
      <c r="F195" s="16"/>
      <c r="G195" s="16"/>
      <c r="H195" s="16"/>
      <c r="I195" s="17"/>
      <c r="J195" s="93"/>
      <c r="K195" s="112"/>
    </row>
    <row r="196" spans="1:11" ht="13.2" x14ac:dyDescent="0.25">
      <c r="A196" s="16"/>
      <c r="B196" s="16"/>
      <c r="C196" s="16"/>
      <c r="D196" s="19"/>
      <c r="E196" s="19"/>
      <c r="F196" s="16"/>
      <c r="G196" s="16"/>
      <c r="H196" s="16"/>
      <c r="I196" s="17"/>
      <c r="J196" s="93"/>
      <c r="K196" s="112"/>
    </row>
    <row r="197" spans="1:11" ht="13.2" x14ac:dyDescent="0.25">
      <c r="A197" s="16"/>
      <c r="B197" s="16"/>
      <c r="C197" s="16"/>
      <c r="D197" s="19"/>
      <c r="E197" s="19"/>
      <c r="F197" s="16"/>
      <c r="G197" s="16"/>
      <c r="H197" s="16"/>
      <c r="I197" s="17"/>
      <c r="J197" s="93"/>
      <c r="K197" s="112"/>
    </row>
    <row r="198" spans="1:11" ht="13.2" x14ac:dyDescent="0.25">
      <c r="A198" s="16"/>
      <c r="B198" s="16"/>
      <c r="C198" s="16"/>
      <c r="D198" s="19"/>
      <c r="E198" s="19"/>
      <c r="F198" s="16"/>
      <c r="G198" s="16"/>
      <c r="H198" s="16"/>
      <c r="I198" s="17"/>
      <c r="J198" s="93"/>
      <c r="K198" s="112"/>
    </row>
    <row r="199" spans="1:11" ht="13.2" x14ac:dyDescent="0.25">
      <c r="A199" s="16"/>
      <c r="B199" s="16"/>
      <c r="C199" s="16"/>
      <c r="D199" s="19"/>
      <c r="E199" s="19"/>
      <c r="F199" s="16"/>
      <c r="G199" s="16"/>
      <c r="H199" s="16"/>
      <c r="I199" s="17"/>
      <c r="J199" s="93"/>
      <c r="K199" s="112"/>
    </row>
    <row r="200" spans="1:11" ht="13.2" x14ac:dyDescent="0.25">
      <c r="A200" s="16"/>
      <c r="B200" s="16"/>
      <c r="C200" s="16"/>
      <c r="D200" s="19"/>
      <c r="E200" s="19"/>
      <c r="F200" s="16"/>
      <c r="G200" s="16"/>
      <c r="H200" s="16"/>
      <c r="I200" s="17"/>
      <c r="J200" s="93"/>
      <c r="K200" s="112"/>
    </row>
    <row r="201" spans="1:11" ht="13.2" x14ac:dyDescent="0.25">
      <c r="A201" s="16"/>
      <c r="B201" s="16"/>
      <c r="C201" s="16"/>
      <c r="D201" s="19"/>
      <c r="E201" s="19"/>
      <c r="F201" s="16"/>
      <c r="G201" s="16"/>
      <c r="H201" s="16"/>
      <c r="I201" s="17"/>
      <c r="J201" s="93"/>
      <c r="K201" s="112"/>
    </row>
    <row r="202" spans="1:11" ht="13.2" x14ac:dyDescent="0.25">
      <c r="A202" s="16"/>
      <c r="B202" s="16"/>
      <c r="C202" s="16"/>
      <c r="D202" s="19"/>
      <c r="E202" s="19"/>
      <c r="F202" s="16"/>
      <c r="G202" s="16"/>
      <c r="H202" s="16"/>
      <c r="I202" s="17"/>
      <c r="J202" s="93"/>
      <c r="K202" s="112"/>
    </row>
    <row r="203" spans="1:11" ht="13.2" x14ac:dyDescent="0.25">
      <c r="A203" s="16"/>
      <c r="B203" s="16"/>
      <c r="C203" s="16"/>
      <c r="D203" s="19"/>
      <c r="E203" s="19"/>
      <c r="F203" s="16"/>
      <c r="G203" s="16"/>
      <c r="H203" s="16"/>
      <c r="I203" s="17"/>
      <c r="J203" s="93"/>
      <c r="K203" s="112"/>
    </row>
    <row r="204" spans="1:11" ht="13.2" x14ac:dyDescent="0.25">
      <c r="A204" s="16"/>
      <c r="B204" s="16"/>
      <c r="C204" s="16"/>
      <c r="D204" s="19"/>
      <c r="E204" s="19"/>
      <c r="F204" s="16"/>
      <c r="G204" s="16"/>
      <c r="H204" s="16"/>
      <c r="I204" s="17"/>
      <c r="J204" s="93"/>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x14ac:dyDescent="0.2">
      <c r="A4487" s="16"/>
      <c r="B4487" s="16"/>
      <c r="C4487" s="16"/>
      <c r="D4487" s="19"/>
      <c r="E4487" s="19"/>
      <c r="F4487" s="16"/>
      <c r="G4487" s="16"/>
      <c r="H4487" s="16"/>
      <c r="I4487" s="17"/>
      <c r="J4487" s="93"/>
    </row>
    <row r="4488" spans="1:11" x14ac:dyDescent="0.2">
      <c r="A4488" s="16"/>
      <c r="B4488" s="16"/>
      <c r="C4488" s="16"/>
      <c r="D4488" s="19"/>
      <c r="E4488" s="19"/>
      <c r="F4488" s="16"/>
      <c r="G4488" s="16"/>
      <c r="H4488" s="16"/>
      <c r="I4488" s="17"/>
      <c r="J4488" s="93"/>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sheetData>
  <sheetCalcPr fullCalcOnLoad="1"/>
  <dataConsolidate/>
  <mergeCells count="5">
    <mergeCell ref="A100:H100"/>
    <mergeCell ref="I101:J101"/>
    <mergeCell ref="I100:J100"/>
    <mergeCell ref="A101:H101"/>
    <mergeCell ref="A105:J105"/>
  </mergeCells>
  <conditionalFormatting sqref="D1050:E1052 B1365:C1367 J1454:J1458 F228:G228 I228:J228 J175:J176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C625:J625 F1448:J1450 I1443:J1447 I1451:J1453 B1253:E1254 F1253:H1253 I1253:J1254 J1219:J1252 B1261:H1270 I1256:J1270 I489:I496 H1393:J1402 B811:E811 H811:J811 H819:J819 J1053:J1054 I1053 B1256:E1260 I1111:J1126 H1114:H1126 B174:E174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I1403:J1404 I1131:J1136 J1127:J1130 F1413:H1447 B1413:E1450 B500:J598 I599:J607 A906:J1049 B329:J348 B421:J456 B1194:H1218 B809:J810 B827:J903 B812:J818 B599:B607 B704:J807 B1504:E1556 F1504:H4374 B1462:H1503 I1461:J4374 I1302:J1359 B1327:H1359 J608:J624 B646:I688 B700:I700 B702:I703 J645:J703 A174:A5000 J178:J180 J182 J184:J227">
    <cfRule type="expression" dxfId="331" priority="337" stopIfTrue="1">
      <formula>$A174&lt;&gt;""</formula>
    </cfRule>
  </conditionalFormatting>
  <conditionalFormatting sqref="F1364:H1364 F1254:G1254 F1256:H1260">
    <cfRule type="expression" dxfId="330" priority="336" stopIfTrue="1">
      <formula>$A1254&lt;&gt;""</formula>
    </cfRule>
  </conditionalFormatting>
  <conditionalFormatting sqref="B4347:C4349">
    <cfRule type="expression" dxfId="329" priority="335" stopIfTrue="1">
      <formula>$A4347&lt;&gt;""</formula>
    </cfRule>
  </conditionalFormatting>
  <conditionalFormatting sqref="F4347:H4349 J4347:J4349">
    <cfRule type="expression" dxfId="328" priority="334" stopIfTrue="1">
      <formula>$A4347&lt;&gt;""</formula>
    </cfRule>
  </conditionalFormatting>
  <conditionalFormatting sqref="A4347:A4349">
    <cfRule type="expression" dxfId="327" priority="333" stopIfTrue="1">
      <formula>$A4347&lt;&gt;""</formula>
    </cfRule>
  </conditionalFormatting>
  <conditionalFormatting sqref="D1656:E4374">
    <cfRule type="expression" dxfId="326" priority="332" stopIfTrue="1">
      <formula>$A1656&lt;&gt;""</formula>
    </cfRule>
  </conditionalFormatting>
  <conditionalFormatting sqref="D4347:E4349">
    <cfRule type="expression" dxfId="325" priority="331" stopIfTrue="1">
      <formula>$A4347&lt;&gt;""</formula>
    </cfRule>
  </conditionalFormatting>
  <conditionalFormatting sqref="I4347:I4349">
    <cfRule type="expression" dxfId="324" priority="330" stopIfTrue="1">
      <formula>$A4347&lt;&gt;""</formula>
    </cfRule>
  </conditionalFormatting>
  <conditionalFormatting sqref="F1050:H1052 B1158:C1160 F1158:J1160 J1137:J1157 A1050:C1052 A1055:C1056 F1055:H1056">
    <cfRule type="expression" dxfId="323" priority="329" stopIfTrue="1">
      <formula>$A1050&lt;&gt;""</formula>
    </cfRule>
  </conditionalFormatting>
  <conditionalFormatting sqref="B1131:C1131">
    <cfRule type="expression" dxfId="322" priority="328" stopIfTrue="1">
      <formula>$A1131&lt;&gt;""</formula>
    </cfRule>
  </conditionalFormatting>
  <conditionalFormatting sqref="F1131:H1131">
    <cfRule type="expression" dxfId="321" priority="327" stopIfTrue="1">
      <formula>$A1131&lt;&gt;""</formula>
    </cfRule>
  </conditionalFormatting>
  <conditionalFormatting sqref="B176:J176 B174:F175 I175:J175 I178:J180 B178:F182 I182:J182 B184:J5000 B183:E183">
    <cfRule type="expression" dxfId="320" priority="326" stopIfTrue="1">
      <formula>$A174&lt;&gt;""</formula>
    </cfRule>
  </conditionalFormatting>
  <conditionalFormatting sqref="I1162:J1162">
    <cfRule type="expression" dxfId="319" priority="324" stopIfTrue="1">
      <formula>$A1162&lt;&gt;""</formula>
    </cfRule>
  </conditionalFormatting>
  <conditionalFormatting sqref="F176:G176 F174:F175 F184:G5000 F178:F182">
    <cfRule type="expression" dxfId="318" priority="322" stopIfTrue="1">
      <formula>$A174&lt;&gt;""</formula>
    </cfRule>
  </conditionalFormatting>
  <conditionalFormatting sqref="A174:A5000">
    <cfRule type="expression" dxfId="317" priority="323" stopIfTrue="1">
      <formula>$A174&lt;&gt;""</formula>
    </cfRule>
  </conditionalFormatting>
  <conditionalFormatting sqref="H228">
    <cfRule type="expression" dxfId="316" priority="321" stopIfTrue="1">
      <formula>$A228&lt;&gt;""</formula>
    </cfRule>
  </conditionalFormatting>
  <conditionalFormatting sqref="F1162:H1162">
    <cfRule type="expression" dxfId="315" priority="320" stopIfTrue="1">
      <formula>$A1162&lt;&gt;""</formula>
    </cfRule>
  </conditionalFormatting>
  <conditionalFormatting sqref="D1133:E1136">
    <cfRule type="expression" dxfId="314" priority="319" stopIfTrue="1">
      <formula>$A1133&lt;&gt;""</formula>
    </cfRule>
  </conditionalFormatting>
  <conditionalFormatting sqref="H1133:H1136">
    <cfRule type="expression" dxfId="313" priority="318" stopIfTrue="1">
      <formula>$A1133&lt;&gt;""</formula>
    </cfRule>
  </conditionalFormatting>
  <conditionalFormatting sqref="F1133:G1136">
    <cfRule type="expression" dxfId="312" priority="317" stopIfTrue="1">
      <formula>$A1133&lt;&gt;""</formula>
    </cfRule>
  </conditionalFormatting>
  <conditionalFormatting sqref="B1133:C1136">
    <cfRule type="expression" dxfId="311" priority="316" stopIfTrue="1">
      <formula>$A1133&lt;&gt;""</formula>
    </cfRule>
  </conditionalFormatting>
  <conditionalFormatting sqref="D1303:E1306 D1316:E1326 D1309:E1314">
    <cfRule type="expression" dxfId="310" priority="315" stopIfTrue="1">
      <formula>$A1303&lt;&gt;""</formula>
    </cfRule>
  </conditionalFormatting>
  <conditionalFormatting sqref="H1303:H1306 H1316:H1326 H1309:H1314">
    <cfRule type="expression" dxfId="309" priority="314" stopIfTrue="1">
      <formula>$A1303&lt;&gt;""</formula>
    </cfRule>
  </conditionalFormatting>
  <conditionalFormatting sqref="F1303:G1306 F1316:G1326 F1309:G1314">
    <cfRule type="expression" dxfId="308" priority="313" stopIfTrue="1">
      <formula>$A1303&lt;&gt;""</formula>
    </cfRule>
  </conditionalFormatting>
  <conditionalFormatting sqref="B1303:C1306 B1316:C1326 B1309:C1314">
    <cfRule type="expression" dxfId="307" priority="312" stopIfTrue="1">
      <formula>$A1303&lt;&gt;""</formula>
    </cfRule>
  </conditionalFormatting>
  <conditionalFormatting sqref="D1163:E1163">
    <cfRule type="expression" dxfId="306" priority="311" stopIfTrue="1">
      <formula>$A1163&lt;&gt;""</formula>
    </cfRule>
  </conditionalFormatting>
  <conditionalFormatting sqref="F1163:H1163">
    <cfRule type="expression" dxfId="305" priority="310" stopIfTrue="1">
      <formula>$A1163&lt;&gt;""</formula>
    </cfRule>
  </conditionalFormatting>
  <conditionalFormatting sqref="B1163:C1163">
    <cfRule type="expression" dxfId="304" priority="309" stopIfTrue="1">
      <formula>$A1163&lt;&gt;""</formula>
    </cfRule>
  </conditionalFormatting>
  <conditionalFormatting sqref="B411:I420">
    <cfRule type="expression" dxfId="303" priority="308" stopIfTrue="1">
      <formula>$A411&lt;&gt;""</formula>
    </cfRule>
  </conditionalFormatting>
  <conditionalFormatting sqref="B242:I242 B243:E247">
    <cfRule type="expression" dxfId="302" priority="307" stopIfTrue="1">
      <formula>$A242&lt;&gt;""</formula>
    </cfRule>
  </conditionalFormatting>
  <conditionalFormatting sqref="F1365:G1367">
    <cfRule type="expression" dxfId="301" priority="304" stopIfTrue="1">
      <formula>$A1365&lt;&gt;""</formula>
    </cfRule>
  </conditionalFormatting>
  <conditionalFormatting sqref="D1365:E1367">
    <cfRule type="expression" dxfId="300" priority="306" stopIfTrue="1">
      <formula>$A1365&lt;&gt;""</formula>
    </cfRule>
  </conditionalFormatting>
  <conditionalFormatting sqref="H1365:H1367">
    <cfRule type="expression" dxfId="299" priority="305" stopIfTrue="1">
      <formula>$A1365&lt;&gt;""</formula>
    </cfRule>
  </conditionalFormatting>
  <conditionalFormatting sqref="B645:I645">
    <cfRule type="expression" dxfId="298" priority="303" stopIfTrue="1">
      <formula>$A645&lt;&gt;""</formula>
    </cfRule>
  </conditionalFormatting>
  <conditionalFormatting sqref="I1454:I1458">
    <cfRule type="expression" dxfId="297" priority="302" stopIfTrue="1">
      <formula>$A1454&lt;&gt;""</formula>
    </cfRule>
  </conditionalFormatting>
  <conditionalFormatting sqref="D1454:E1458">
    <cfRule type="expression" dxfId="296" priority="301" stopIfTrue="1">
      <formula>$A1454&lt;&gt;""</formula>
    </cfRule>
  </conditionalFormatting>
  <conditionalFormatting sqref="H1454:H1458">
    <cfRule type="expression" dxfId="295" priority="300" stopIfTrue="1">
      <formula>$A1454&lt;&gt;""</formula>
    </cfRule>
  </conditionalFormatting>
  <conditionalFormatting sqref="F1454:G1458">
    <cfRule type="expression" dxfId="294" priority="299" stopIfTrue="1">
      <formula>$A1454&lt;&gt;""</formula>
    </cfRule>
  </conditionalFormatting>
  <conditionalFormatting sqref="B1454:C1458">
    <cfRule type="expression" dxfId="293" priority="298" stopIfTrue="1">
      <formula>$A1454&lt;&gt;""</formula>
    </cfRule>
  </conditionalFormatting>
  <conditionalFormatting sqref="F174">
    <cfRule type="expression" dxfId="292" priority="297" stopIfTrue="1">
      <formula>$A174&lt;&gt;""</formula>
    </cfRule>
  </conditionalFormatting>
  <conditionalFormatting sqref="H243:I246">
    <cfRule type="expression" dxfId="291" priority="296" stopIfTrue="1">
      <formula>$A243&lt;&gt;""</formula>
    </cfRule>
  </conditionalFormatting>
  <conditionalFormatting sqref="F243:G246">
    <cfRule type="expression" dxfId="290" priority="295" stopIfTrue="1">
      <formula>$A243&lt;&gt;""</formula>
    </cfRule>
  </conditionalFormatting>
  <conditionalFormatting sqref="B176:I176 I190:I227 B190:E227 B175:F175 I175 I178:I180 B178:F182 I182 B184:I189 B183:E183">
    <cfRule type="expression" dxfId="289" priority="293" stopIfTrue="1">
      <formula>$A175&lt;&gt;""</formula>
    </cfRule>
  </conditionalFormatting>
  <conditionalFormatting sqref="I1139:I1140">
    <cfRule type="expression" dxfId="288" priority="292" stopIfTrue="1">
      <formula>$A1139&lt;&gt;""</formula>
    </cfRule>
  </conditionalFormatting>
  <conditionalFormatting sqref="B1168:H1168">
    <cfRule type="expression" dxfId="287" priority="291" stopIfTrue="1">
      <formula>$A1168&lt;&gt;""</formula>
    </cfRule>
  </conditionalFormatting>
  <conditionalFormatting sqref="D1139:E1140">
    <cfRule type="expression" dxfId="286" priority="290" stopIfTrue="1">
      <formula>$A1139&lt;&gt;""</formula>
    </cfRule>
  </conditionalFormatting>
  <conditionalFormatting sqref="B1139:C1140">
    <cfRule type="expression" dxfId="285" priority="289" stopIfTrue="1">
      <formula>$A1139&lt;&gt;""</formula>
    </cfRule>
  </conditionalFormatting>
  <conditionalFormatting sqref="H1139:H1140">
    <cfRule type="expression" dxfId="284" priority="288" stopIfTrue="1">
      <formula>$A1139&lt;&gt;""</formula>
    </cfRule>
  </conditionalFormatting>
  <conditionalFormatting sqref="F1139:G1140">
    <cfRule type="expression" dxfId="283" priority="287" stopIfTrue="1">
      <formula>$A1139&lt;&gt;""</formula>
    </cfRule>
  </conditionalFormatting>
  <conditionalFormatting sqref="D1370:E1371 I1370:I1376">
    <cfRule type="expression" dxfId="282" priority="282" stopIfTrue="1">
      <formula>$A1370&lt;&gt;""</formula>
    </cfRule>
  </conditionalFormatting>
  <conditionalFormatting sqref="D1141:E1141 I1141:I1148 D1144:E1144">
    <cfRule type="expression" dxfId="281" priority="286" stopIfTrue="1">
      <formula>$A1141&lt;&gt;""</formula>
    </cfRule>
  </conditionalFormatting>
  <conditionalFormatting sqref="H1370:H1376">
    <cfRule type="expression" dxfId="280" priority="281" stopIfTrue="1">
      <formula>$A1370&lt;&gt;""</formula>
    </cfRule>
  </conditionalFormatting>
  <conditionalFormatting sqref="H1141 H1144">
    <cfRule type="expression" dxfId="279" priority="285" stopIfTrue="1">
      <formula>$A1141&lt;&gt;""</formula>
    </cfRule>
  </conditionalFormatting>
  <conditionalFormatting sqref="F1141:G1141 F1144:G1144">
    <cfRule type="expression" dxfId="278" priority="284" stopIfTrue="1">
      <formula>$A1141&lt;&gt;""</formula>
    </cfRule>
  </conditionalFormatting>
  <conditionalFormatting sqref="B1141:C1141 B1144:C1144">
    <cfRule type="expression" dxfId="277" priority="283" stopIfTrue="1">
      <formula>$A1141&lt;&gt;""</formula>
    </cfRule>
  </conditionalFormatting>
  <conditionalFormatting sqref="B1370:C1371">
    <cfRule type="expression" dxfId="276" priority="280" stopIfTrue="1">
      <formula>$A1370&lt;&gt;""</formula>
    </cfRule>
  </conditionalFormatting>
  <conditionalFormatting sqref="F1370:G1376">
    <cfRule type="expression" dxfId="275" priority="279" stopIfTrue="1">
      <formula>$A1370&lt;&gt;""</formula>
    </cfRule>
  </conditionalFormatting>
  <conditionalFormatting sqref="B1053:H1053">
    <cfRule type="expression" dxfId="274" priority="278" stopIfTrue="1">
      <formula>$A1053&lt;&gt;""</formula>
    </cfRule>
  </conditionalFormatting>
  <conditionalFormatting sqref="B1169:H1169 B1172:H1176">
    <cfRule type="expression" dxfId="273" priority="277" stopIfTrue="1">
      <formula>$A1169&lt;&gt;""</formula>
    </cfRule>
  </conditionalFormatting>
  <conditionalFormatting sqref="F476:H477 H475">
    <cfRule type="expression" dxfId="272" priority="276" stopIfTrue="1">
      <formula>$A475&lt;&gt;""</formula>
    </cfRule>
  </conditionalFormatting>
  <conditionalFormatting sqref="D475:E477">
    <cfRule type="expression" dxfId="271" priority="275" stopIfTrue="1">
      <formula>$A475&lt;&gt;""</formula>
    </cfRule>
  </conditionalFormatting>
  <conditionalFormatting sqref="B475:C477">
    <cfRule type="expression" dxfId="270" priority="274" stopIfTrue="1">
      <formula>$A475&lt;&gt;""</formula>
    </cfRule>
  </conditionalFormatting>
  <conditionalFormatting sqref="D1453:E1453">
    <cfRule type="expression" dxfId="269" priority="273" stopIfTrue="1">
      <formula>$A1453&lt;&gt;""</formula>
    </cfRule>
  </conditionalFormatting>
  <conditionalFormatting sqref="H1453">
    <cfRule type="expression" dxfId="268" priority="272" stopIfTrue="1">
      <formula>$A1453&lt;&gt;""</formula>
    </cfRule>
  </conditionalFormatting>
  <conditionalFormatting sqref="F1453:G1453">
    <cfRule type="expression" dxfId="267" priority="271" stopIfTrue="1">
      <formula>$A1453&lt;&gt;""</formula>
    </cfRule>
  </conditionalFormatting>
  <conditionalFormatting sqref="B1453:C1453">
    <cfRule type="expression" dxfId="266" priority="270" stopIfTrue="1">
      <formula>$A1453&lt;&gt;""</formula>
    </cfRule>
  </conditionalFormatting>
  <conditionalFormatting sqref="B457:H458">
    <cfRule type="expression" dxfId="265" priority="269" stopIfTrue="1">
      <formula>$A457&lt;&gt;""</formula>
    </cfRule>
  </conditionalFormatting>
  <conditionalFormatting sqref="D1165:E1165 D1167:E1167">
    <cfRule type="expression" dxfId="264" priority="268" stopIfTrue="1">
      <formula>$A1165&lt;&gt;""</formula>
    </cfRule>
  </conditionalFormatting>
  <conditionalFormatting sqref="B1165:C1165 F1165:I1165 F1167:I1167 B1167:C1167">
    <cfRule type="expression" dxfId="263" priority="267" stopIfTrue="1">
      <formula>$A1165&lt;&gt;""</formula>
    </cfRule>
  </conditionalFormatting>
  <conditionalFormatting sqref="B1082:H1082">
    <cfRule type="expression" dxfId="262" priority="266" stopIfTrue="1">
      <formula>$A1082&lt;&gt;""</formula>
    </cfRule>
  </conditionalFormatting>
  <conditionalFormatting sqref="I1054">
    <cfRule type="expression" dxfId="261" priority="265" stopIfTrue="1">
      <formula>$A1054&lt;&gt;""</formula>
    </cfRule>
  </conditionalFormatting>
  <conditionalFormatting sqref="B1054:H1054">
    <cfRule type="expression" dxfId="260" priority="264" stopIfTrue="1">
      <formula>$A1054&lt;&gt;""</formula>
    </cfRule>
  </conditionalFormatting>
  <conditionalFormatting sqref="I1290:I1297 I1300:I1301">
    <cfRule type="expression" dxfId="259" priority="263" stopIfTrue="1">
      <formula>$A1290&lt;&gt;""</formula>
    </cfRule>
  </conditionalFormatting>
  <conditionalFormatting sqref="F1300:G1301 F1293:G1297">
    <cfRule type="expression" dxfId="258" priority="262" stopIfTrue="1">
      <formula>$A1293&lt;&gt;""</formula>
    </cfRule>
  </conditionalFormatting>
  <conditionalFormatting sqref="B1290:E1290">
    <cfRule type="expression" dxfId="257" priority="261" stopIfTrue="1">
      <formula>$A1290&lt;&gt;""</formula>
    </cfRule>
  </conditionalFormatting>
  <conditionalFormatting sqref="F1290:H1290 H1300:H1301 H1293:H1297">
    <cfRule type="expression" dxfId="256" priority="260" stopIfTrue="1">
      <formula>$A1290&lt;&gt;""</formula>
    </cfRule>
  </conditionalFormatting>
  <conditionalFormatting sqref="D1293:E1297 D1300:E1301">
    <cfRule type="expression" dxfId="255" priority="259" stopIfTrue="1">
      <formula>$A1293&lt;&gt;""</formula>
    </cfRule>
  </conditionalFormatting>
  <conditionalFormatting sqref="B1293:C1297 B1300:C1301">
    <cfRule type="expression" dxfId="254" priority="258" stopIfTrue="1">
      <formula>$A1293&lt;&gt;""</formula>
    </cfRule>
  </conditionalFormatting>
  <conditionalFormatting sqref="D1361:E1361 I1361:I1363">
    <cfRule type="expression" dxfId="253" priority="257" stopIfTrue="1">
      <formula>$A1361&lt;&gt;""</formula>
    </cfRule>
  </conditionalFormatting>
  <conditionalFormatting sqref="H1361">
    <cfRule type="expression" dxfId="252" priority="256" stopIfTrue="1">
      <formula>$A1361&lt;&gt;""</formula>
    </cfRule>
  </conditionalFormatting>
  <conditionalFormatting sqref="B1361:C1361">
    <cfRule type="expression" dxfId="251" priority="255" stopIfTrue="1">
      <formula>$A1361&lt;&gt;""</formula>
    </cfRule>
  </conditionalFormatting>
  <conditionalFormatting sqref="F1361:G1361">
    <cfRule type="expression" dxfId="250" priority="254" stopIfTrue="1">
      <formula>$A1361&lt;&gt;""</formula>
    </cfRule>
  </conditionalFormatting>
  <conditionalFormatting sqref="B1166:I1166">
    <cfRule type="expression" dxfId="249" priority="253" stopIfTrue="1">
      <formula>$A1166&lt;&gt;""</formula>
    </cfRule>
  </conditionalFormatting>
  <conditionalFormatting sqref="I1161">
    <cfRule type="expression" dxfId="248" priority="252" stopIfTrue="1">
      <formula>$A1161&lt;&gt;""</formula>
    </cfRule>
  </conditionalFormatting>
  <conditionalFormatting sqref="D1161:E1161">
    <cfRule type="expression" dxfId="247" priority="251" stopIfTrue="1">
      <formula>$A1161&lt;&gt;""</formula>
    </cfRule>
  </conditionalFormatting>
  <conditionalFormatting sqref="F1161:H1161">
    <cfRule type="expression" dxfId="246" priority="250" stopIfTrue="1">
      <formula>$A1161&lt;&gt;""</formula>
    </cfRule>
  </conditionalFormatting>
  <conditionalFormatting sqref="B1161:C1161">
    <cfRule type="expression" dxfId="245" priority="249" stopIfTrue="1">
      <formula>$A1161&lt;&gt;""</formula>
    </cfRule>
  </conditionalFormatting>
  <conditionalFormatting sqref="I1406">
    <cfRule type="expression" dxfId="244" priority="248" stopIfTrue="1">
      <formula>$A1406&lt;&gt;""</formula>
    </cfRule>
  </conditionalFormatting>
  <conditionalFormatting sqref="F1406:H1406">
    <cfRule type="expression" dxfId="243" priority="247" stopIfTrue="1">
      <formula>$A1406&lt;&gt;""</formula>
    </cfRule>
  </conditionalFormatting>
  <conditionalFormatting sqref="D1406:E1406">
    <cfRule type="expression" dxfId="242" priority="246" stopIfTrue="1">
      <formula>$A1406&lt;&gt;""</formula>
    </cfRule>
  </conditionalFormatting>
  <conditionalFormatting sqref="B1406:C1406">
    <cfRule type="expression" dxfId="241" priority="245" stopIfTrue="1">
      <formula>$A1406&lt;&gt;""</formula>
    </cfRule>
  </conditionalFormatting>
  <conditionalFormatting sqref="I1410:I1411 B1410:E1411">
    <cfRule type="expression" dxfId="240" priority="244" stopIfTrue="1">
      <formula>$A1410&lt;&gt;""</formula>
    </cfRule>
  </conditionalFormatting>
  <conditionalFormatting sqref="F1410:H1411">
    <cfRule type="expression" dxfId="239" priority="243" stopIfTrue="1">
      <formula>$A1410&lt;&gt;""</formula>
    </cfRule>
  </conditionalFormatting>
  <conditionalFormatting sqref="I1164">
    <cfRule type="expression" dxfId="238" priority="242" stopIfTrue="1">
      <formula>$A1164&lt;&gt;""</formula>
    </cfRule>
  </conditionalFormatting>
  <conditionalFormatting sqref="B1164:H1164">
    <cfRule type="expression" dxfId="237" priority="241" stopIfTrue="1">
      <formula>$A1164&lt;&gt;""</formula>
    </cfRule>
  </conditionalFormatting>
  <conditionalFormatting sqref="H489 B478:H483">
    <cfRule type="expression" dxfId="236" priority="240" stopIfTrue="1">
      <formula>$A478&lt;&gt;""</formula>
    </cfRule>
  </conditionalFormatting>
  <conditionalFormatting sqref="H1254">
    <cfRule type="expression" dxfId="235" priority="239" stopIfTrue="1">
      <formula>$A1254&lt;&gt;""</formula>
    </cfRule>
  </conditionalFormatting>
  <conditionalFormatting sqref="F1114:G1114">
    <cfRule type="expression" dxfId="234" priority="238" stopIfTrue="1">
      <formula>$A1114&lt;&gt;""</formula>
    </cfRule>
  </conditionalFormatting>
  <conditionalFormatting sqref="D1114:E1114">
    <cfRule type="expression" dxfId="233" priority="237" stopIfTrue="1">
      <formula>$A1114&lt;&gt;""</formula>
    </cfRule>
  </conditionalFormatting>
  <conditionalFormatting sqref="B1114:C1114">
    <cfRule type="expression" dxfId="232" priority="236" stopIfTrue="1">
      <formula>$A1114&lt;&gt;""</formula>
    </cfRule>
  </conditionalFormatting>
  <conditionalFormatting sqref="D1372:E1376">
    <cfRule type="expression" dxfId="231" priority="235" stopIfTrue="1">
      <formula>$A1372&lt;&gt;""</formula>
    </cfRule>
  </conditionalFormatting>
  <conditionalFormatting sqref="B1372:C1376">
    <cfRule type="expression" dxfId="230" priority="234" stopIfTrue="1">
      <formula>$A1372&lt;&gt;""</formula>
    </cfRule>
  </conditionalFormatting>
  <conditionalFormatting sqref="H1145:H1148">
    <cfRule type="expression" dxfId="229" priority="233" stopIfTrue="1">
      <formula>$A1145&lt;&gt;""</formula>
    </cfRule>
  </conditionalFormatting>
  <conditionalFormatting sqref="D1145:E1148">
    <cfRule type="expression" dxfId="228" priority="232" stopIfTrue="1">
      <formula>$A1145&lt;&gt;""</formula>
    </cfRule>
  </conditionalFormatting>
  <conditionalFormatting sqref="F1145:G1148">
    <cfRule type="expression" dxfId="227" priority="231" stopIfTrue="1">
      <formula>$A1145&lt;&gt;""</formula>
    </cfRule>
  </conditionalFormatting>
  <conditionalFormatting sqref="B1145:C1148">
    <cfRule type="expression" dxfId="226" priority="230" stopIfTrue="1">
      <formula>$A1145&lt;&gt;""</formula>
    </cfRule>
  </conditionalFormatting>
  <conditionalFormatting sqref="D1132:E1132">
    <cfRule type="expression" dxfId="225" priority="229" stopIfTrue="1">
      <formula>$A1132&lt;&gt;""</formula>
    </cfRule>
  </conditionalFormatting>
  <conditionalFormatting sqref="H1132">
    <cfRule type="expression" dxfId="224" priority="228" stopIfTrue="1">
      <formula>$A1132&lt;&gt;""</formula>
    </cfRule>
  </conditionalFormatting>
  <conditionalFormatting sqref="F1132:G1132">
    <cfRule type="expression" dxfId="223" priority="227" stopIfTrue="1">
      <formula>$A1132&lt;&gt;""</formula>
    </cfRule>
  </conditionalFormatting>
  <conditionalFormatting sqref="B1132:C1132">
    <cfRule type="expression" dxfId="222" priority="226" stopIfTrue="1">
      <formula>$A1132&lt;&gt;""</formula>
    </cfRule>
  </conditionalFormatting>
  <conditionalFormatting sqref="I1360">
    <cfRule type="expression" dxfId="221" priority="225" stopIfTrue="1">
      <formula>$A1360&lt;&gt;""</formula>
    </cfRule>
  </conditionalFormatting>
  <conditionalFormatting sqref="D1360:E1360">
    <cfRule type="expression" dxfId="220" priority="224" stopIfTrue="1">
      <formula>$A1360&lt;&gt;""</formula>
    </cfRule>
  </conditionalFormatting>
  <conditionalFormatting sqref="H1360">
    <cfRule type="expression" dxfId="219" priority="223" stopIfTrue="1">
      <formula>$A1360&lt;&gt;""</formula>
    </cfRule>
  </conditionalFormatting>
  <conditionalFormatting sqref="F1360:G1360">
    <cfRule type="expression" dxfId="218" priority="222" stopIfTrue="1">
      <formula>$A1360&lt;&gt;""</formula>
    </cfRule>
  </conditionalFormatting>
  <conditionalFormatting sqref="B1360:C1360">
    <cfRule type="expression" dxfId="217" priority="221" stopIfTrue="1">
      <formula>$A1360&lt;&gt;""</formula>
    </cfRule>
  </conditionalFormatting>
  <conditionalFormatting sqref="B489:G489 B490:E496">
    <cfRule type="expression" dxfId="216" priority="220" stopIfTrue="1">
      <formula>$A489&lt;&gt;""</formula>
    </cfRule>
  </conditionalFormatting>
  <conditionalFormatting sqref="I484:I488 B484:E488">
    <cfRule type="expression" dxfId="215" priority="219" stopIfTrue="1">
      <formula>$A484&lt;&gt;""</formula>
    </cfRule>
  </conditionalFormatting>
  <conditionalFormatting sqref="H487:H488 F484:H486">
    <cfRule type="expression" dxfId="214" priority="218" stopIfTrue="1">
      <formula>$A484&lt;&gt;""</formula>
    </cfRule>
  </conditionalFormatting>
  <conditionalFormatting sqref="D1138:E1138 I1138">
    <cfRule type="expression" dxfId="213" priority="217" stopIfTrue="1">
      <formula>$A1138&lt;&gt;""</formula>
    </cfRule>
  </conditionalFormatting>
  <conditionalFormatting sqref="H1138">
    <cfRule type="expression" dxfId="212" priority="216" stopIfTrue="1">
      <formula>$A1138&lt;&gt;""</formula>
    </cfRule>
  </conditionalFormatting>
  <conditionalFormatting sqref="F1138:G1138">
    <cfRule type="expression" dxfId="211" priority="215" stopIfTrue="1">
      <formula>$A1138&lt;&gt;""</formula>
    </cfRule>
  </conditionalFormatting>
  <conditionalFormatting sqref="B1138:C1138">
    <cfRule type="expression" dxfId="210" priority="214" stopIfTrue="1">
      <formula>$A1138&lt;&gt;""</formula>
    </cfRule>
  </conditionalFormatting>
  <conditionalFormatting sqref="D1369:E1369 I1369">
    <cfRule type="expression" dxfId="209" priority="213" stopIfTrue="1">
      <formula>$A1369&lt;&gt;""</formula>
    </cfRule>
  </conditionalFormatting>
  <conditionalFormatting sqref="H1369">
    <cfRule type="expression" dxfId="208" priority="212" stopIfTrue="1">
      <formula>$A1369&lt;&gt;""</formula>
    </cfRule>
  </conditionalFormatting>
  <conditionalFormatting sqref="F1369:G1369">
    <cfRule type="expression" dxfId="207" priority="211" stopIfTrue="1">
      <formula>$A1369&lt;&gt;""</formula>
    </cfRule>
  </conditionalFormatting>
  <conditionalFormatting sqref="B1369:C1369">
    <cfRule type="expression" dxfId="206" priority="210" stopIfTrue="1">
      <formula>$A1369&lt;&gt;""</formula>
    </cfRule>
  </conditionalFormatting>
  <conditionalFormatting sqref="I1298:I1299">
    <cfRule type="expression" dxfId="205" priority="209" stopIfTrue="1">
      <formula>$A1298&lt;&gt;""</formula>
    </cfRule>
  </conditionalFormatting>
  <conditionalFormatting sqref="D1298:E1299">
    <cfRule type="expression" dxfId="204" priority="208" stopIfTrue="1">
      <formula>$A1298&lt;&gt;""</formula>
    </cfRule>
  </conditionalFormatting>
  <conditionalFormatting sqref="H1298:H1299">
    <cfRule type="expression" dxfId="203" priority="207" stopIfTrue="1">
      <formula>$A1298&lt;&gt;""</formula>
    </cfRule>
  </conditionalFormatting>
  <conditionalFormatting sqref="F1298:G1299">
    <cfRule type="expression" dxfId="202" priority="206" stopIfTrue="1">
      <formula>$A1298&lt;&gt;""</formula>
    </cfRule>
  </conditionalFormatting>
  <conditionalFormatting sqref="B1298:C1299">
    <cfRule type="expression" dxfId="201" priority="205" stopIfTrue="1">
      <formula>$A1298&lt;&gt;""</formula>
    </cfRule>
  </conditionalFormatting>
  <conditionalFormatting sqref="I1412">
    <cfRule type="expression" dxfId="200" priority="204" stopIfTrue="1">
      <formula>$A1412&lt;&gt;""</formula>
    </cfRule>
  </conditionalFormatting>
  <conditionalFormatting sqref="D1412:E1412">
    <cfRule type="expression" dxfId="199" priority="203" stopIfTrue="1">
      <formula>$A1412&lt;&gt;""</formula>
    </cfRule>
  </conditionalFormatting>
  <conditionalFormatting sqref="H1412">
    <cfRule type="expression" dxfId="198" priority="202" stopIfTrue="1">
      <formula>$A1412&lt;&gt;""</formula>
    </cfRule>
  </conditionalFormatting>
  <conditionalFormatting sqref="F1412:G1412">
    <cfRule type="expression" dxfId="197" priority="201" stopIfTrue="1">
      <formula>$A1412&lt;&gt;""</formula>
    </cfRule>
  </conditionalFormatting>
  <conditionalFormatting sqref="B1412:C1412">
    <cfRule type="expression" dxfId="196" priority="200" stopIfTrue="1">
      <formula>$A1412&lt;&gt;""</formula>
    </cfRule>
  </conditionalFormatting>
  <conditionalFormatting sqref="B1177:H1193">
    <cfRule type="expression" dxfId="195" priority="199" stopIfTrue="1">
      <formula>$A1177&lt;&gt;""</formula>
    </cfRule>
  </conditionalFormatting>
  <conditionalFormatting sqref="B1271:I1271 I1272:I1288">
    <cfRule type="expression" dxfId="194" priority="198" stopIfTrue="1">
      <formula>$A1271&lt;&gt;""</formula>
    </cfRule>
  </conditionalFormatting>
  <conditionalFormatting sqref="F247:I247">
    <cfRule type="expression" dxfId="193" priority="197" stopIfTrue="1">
      <formula>$A247&lt;&gt;""</formula>
    </cfRule>
  </conditionalFormatting>
  <conditionalFormatting sqref="F490:H496">
    <cfRule type="expression" dxfId="192" priority="196" stopIfTrue="1">
      <formula>$A490&lt;&gt;""</formula>
    </cfRule>
  </conditionalFormatting>
  <conditionalFormatting sqref="B1272:H1274 H1275:H1288 B1275:E1288">
    <cfRule type="expression" dxfId="191" priority="195" stopIfTrue="1">
      <formula>$A1272&lt;&gt;""</formula>
    </cfRule>
  </conditionalFormatting>
  <conditionalFormatting sqref="B1137:I1137">
    <cfRule type="expression" dxfId="190" priority="194" stopIfTrue="1">
      <formula>$A1137&lt;&gt;""</formula>
    </cfRule>
  </conditionalFormatting>
  <conditionalFormatting sqref="B1368:I1368">
    <cfRule type="expression" dxfId="189" priority="193" stopIfTrue="1">
      <formula>$A1368&lt;&gt;""</formula>
    </cfRule>
  </conditionalFormatting>
  <conditionalFormatting sqref="I248">
    <cfRule type="expression" dxfId="188" priority="192" stopIfTrue="1">
      <formula>$A248&lt;&gt;""</formula>
    </cfRule>
  </conditionalFormatting>
  <conditionalFormatting sqref="F474:G474">
    <cfRule type="expression" dxfId="187" priority="191" stopIfTrue="1">
      <formula>$A474&lt;&gt;""</formula>
    </cfRule>
  </conditionalFormatting>
  <conditionalFormatting sqref="H474">
    <cfRule type="expression" dxfId="186" priority="190" stopIfTrue="1">
      <formula>$A474&lt;&gt;""</formula>
    </cfRule>
  </conditionalFormatting>
  <conditionalFormatting sqref="D474:E474">
    <cfRule type="expression" dxfId="185" priority="189" stopIfTrue="1">
      <formula>$A474&lt;&gt;""</formula>
    </cfRule>
  </conditionalFormatting>
  <conditionalFormatting sqref="B474:C474">
    <cfRule type="expression" dxfId="184" priority="188" stopIfTrue="1">
      <formula>$A474&lt;&gt;""</formula>
    </cfRule>
  </conditionalFormatting>
  <conditionalFormatting sqref="I472:I473">
    <cfRule type="expression" dxfId="183" priority="187" stopIfTrue="1">
      <formula>$A472&lt;&gt;""</formula>
    </cfRule>
  </conditionalFormatting>
  <conditionalFormatting sqref="F472:H473">
    <cfRule type="expression" dxfId="182" priority="186" stopIfTrue="1">
      <formula>$A472&lt;&gt;""</formula>
    </cfRule>
  </conditionalFormatting>
  <conditionalFormatting sqref="D472:E473">
    <cfRule type="expression" dxfId="181" priority="185" stopIfTrue="1">
      <formula>$A472&lt;&gt;""</formula>
    </cfRule>
  </conditionalFormatting>
  <conditionalFormatting sqref="B472:C473">
    <cfRule type="expression" dxfId="180" priority="184" stopIfTrue="1">
      <formula>$A472&lt;&gt;""</formula>
    </cfRule>
  </conditionalFormatting>
  <conditionalFormatting sqref="F475:G475">
    <cfRule type="expression" dxfId="179" priority="183" stopIfTrue="1">
      <formula>$A475&lt;&gt;""</formula>
    </cfRule>
  </conditionalFormatting>
  <conditionalFormatting sqref="F190:G190">
    <cfRule type="expression" dxfId="178" priority="178" stopIfTrue="1">
      <formula>$A190&lt;&gt;""</formula>
    </cfRule>
  </conditionalFormatting>
  <conditionalFormatting sqref="I1110">
    <cfRule type="expression" dxfId="177" priority="182" stopIfTrue="1">
      <formula>$A1110&lt;&gt;""</formula>
    </cfRule>
  </conditionalFormatting>
  <conditionalFormatting sqref="D1110:E1110">
    <cfRule type="expression" dxfId="176" priority="181" stopIfTrue="1">
      <formula>$A1110&lt;&gt;""</formula>
    </cfRule>
  </conditionalFormatting>
  <conditionalFormatting sqref="B1110:C1110">
    <cfRule type="expression" dxfId="175" priority="180" stopIfTrue="1">
      <formula>$A1110&lt;&gt;""</formula>
    </cfRule>
  </conditionalFormatting>
  <conditionalFormatting sqref="H1110">
    <cfRule type="expression" dxfId="174" priority="179" stopIfTrue="1">
      <formula>$A1110&lt;&gt;""</formula>
    </cfRule>
  </conditionalFormatting>
  <conditionalFormatting sqref="H190">
    <cfRule type="expression" dxfId="173" priority="177" stopIfTrue="1">
      <formula>$A190&lt;&gt;""</formula>
    </cfRule>
  </conditionalFormatting>
  <conditionalFormatting sqref="F191:H194">
    <cfRule type="expression" dxfId="172" priority="176" stopIfTrue="1">
      <formula>$A191&lt;&gt;""</formula>
    </cfRule>
  </conditionalFormatting>
  <conditionalFormatting sqref="F1275:G1288">
    <cfRule type="expression" dxfId="171" priority="175" stopIfTrue="1">
      <formula>$A1275&lt;&gt;""</formula>
    </cfRule>
  </conditionalFormatting>
  <conditionalFormatting sqref="F487:G488">
    <cfRule type="expression" dxfId="170" priority="174" stopIfTrue="1">
      <formula>$A487&lt;&gt;""</formula>
    </cfRule>
  </conditionalFormatting>
  <conditionalFormatting sqref="F248:G248">
    <cfRule type="expression" dxfId="169" priority="173" stopIfTrue="1">
      <formula>$A248&lt;&gt;""</formula>
    </cfRule>
  </conditionalFormatting>
  <conditionalFormatting sqref="H248">
    <cfRule type="expression" dxfId="168" priority="172" stopIfTrue="1">
      <formula>$A248&lt;&gt;""</formula>
    </cfRule>
  </conditionalFormatting>
  <conditionalFormatting sqref="F195:H195">
    <cfRule type="expression" dxfId="167" priority="171" stopIfTrue="1">
      <formula>$A195&lt;&gt;""</formula>
    </cfRule>
  </conditionalFormatting>
  <conditionalFormatting sqref="I1255 B1255:E1255">
    <cfRule type="expression" dxfId="166" priority="170" stopIfTrue="1">
      <formula>$A1255&lt;&gt;""</formula>
    </cfRule>
  </conditionalFormatting>
  <conditionalFormatting sqref="F1255:H1255">
    <cfRule type="expression" dxfId="165" priority="169" stopIfTrue="1">
      <formula>$A1255&lt;&gt;""</formula>
    </cfRule>
  </conditionalFormatting>
  <conditionalFormatting sqref="F1393:G1402">
    <cfRule type="expression" dxfId="164" priority="168" stopIfTrue="1">
      <formula>$A1393&lt;&gt;""</formula>
    </cfRule>
  </conditionalFormatting>
  <conditionalFormatting sqref="F196:G197">
    <cfRule type="expression" dxfId="163" priority="167" stopIfTrue="1">
      <formula>$A196&lt;&gt;""</formula>
    </cfRule>
  </conditionalFormatting>
  <conditionalFormatting sqref="H196:H197">
    <cfRule type="expression" dxfId="162" priority="166" stopIfTrue="1">
      <formula>$A196&lt;&gt;""</formula>
    </cfRule>
  </conditionalFormatting>
  <conditionalFormatting sqref="F198:H199 F200:G204">
    <cfRule type="expression" dxfId="161" priority="165" stopIfTrue="1">
      <formula>$A198&lt;&gt;""</formula>
    </cfRule>
  </conditionalFormatting>
  <conditionalFormatting sqref="H200">
    <cfRule type="expression" dxfId="160" priority="164" stopIfTrue="1">
      <formula>$A200&lt;&gt;""</formula>
    </cfRule>
  </conditionalFormatting>
  <conditionalFormatting sqref="B1394:E1404">
    <cfRule type="expression" dxfId="159" priority="163" stopIfTrue="1">
      <formula>$A1394&lt;&gt;""</formula>
    </cfRule>
  </conditionalFormatting>
  <conditionalFormatting sqref="H201:H205">
    <cfRule type="expression" dxfId="158" priority="162" stopIfTrue="1">
      <formula>$A201&lt;&gt;""</formula>
    </cfRule>
  </conditionalFormatting>
  <conditionalFormatting sqref="B625">
    <cfRule type="expression" dxfId="157" priority="161" stopIfTrue="1">
      <formula>$A625&lt;&gt;""</formula>
    </cfRule>
  </conditionalFormatting>
  <conditionalFormatting sqref="B276:I276">
    <cfRule type="expression" dxfId="156" priority="160" stopIfTrue="1">
      <formula>$A276&lt;&gt;""</formula>
    </cfRule>
  </conditionalFormatting>
  <conditionalFormatting sqref="B277:I277">
    <cfRule type="expression" dxfId="155" priority="159" stopIfTrue="1">
      <formula>$A277&lt;&gt;""</formula>
    </cfRule>
  </conditionalFormatting>
  <conditionalFormatting sqref="B278:I280 B281:E290 I281:I283">
    <cfRule type="expression" dxfId="154" priority="158" stopIfTrue="1">
      <formula>$A278&lt;&gt;""</formula>
    </cfRule>
  </conditionalFormatting>
  <conditionalFormatting sqref="F281:H283">
    <cfRule type="expression" dxfId="153" priority="157" stopIfTrue="1">
      <formula>$A281&lt;&gt;""</formula>
    </cfRule>
  </conditionalFormatting>
  <conditionalFormatting sqref="F205:G205">
    <cfRule type="expression" dxfId="152" priority="156" stopIfTrue="1">
      <formula>$A205&lt;&gt;""</formula>
    </cfRule>
  </conditionalFormatting>
  <conditionalFormatting sqref="H206:H209">
    <cfRule type="expression" dxfId="151" priority="154" stopIfTrue="1">
      <formula>$A206&lt;&gt;""</formula>
    </cfRule>
  </conditionalFormatting>
  <conditionalFormatting sqref="F206:G210">
    <cfRule type="expression" dxfId="150" priority="155" stopIfTrue="1">
      <formula>$A206&lt;&gt;""</formula>
    </cfRule>
  </conditionalFormatting>
  <conditionalFormatting sqref="H210">
    <cfRule type="expression" dxfId="149" priority="153" stopIfTrue="1">
      <formula>$A210&lt;&gt;""</formula>
    </cfRule>
  </conditionalFormatting>
  <conditionalFormatting sqref="I284:I290">
    <cfRule type="expression" dxfId="148" priority="152" stopIfTrue="1">
      <formula>$A284&lt;&gt;""</formula>
    </cfRule>
  </conditionalFormatting>
  <conditionalFormatting sqref="F284:H290">
    <cfRule type="expression" dxfId="147" priority="151" stopIfTrue="1">
      <formula>$A284&lt;&gt;""</formula>
    </cfRule>
  </conditionalFormatting>
  <conditionalFormatting sqref="B1219:I1219 B1227:I1232 B1221:I1225">
    <cfRule type="expression" dxfId="146" priority="150" stopIfTrue="1">
      <formula>$A1219&lt;&gt;""</formula>
    </cfRule>
  </conditionalFormatting>
  <conditionalFormatting sqref="F1110:G1110">
    <cfRule type="expression" dxfId="145" priority="149" stopIfTrue="1">
      <formula>$A1110&lt;&gt;""</formula>
    </cfRule>
  </conditionalFormatting>
  <conditionalFormatting sqref="D1315:E1315">
    <cfRule type="expression" dxfId="144" priority="148" stopIfTrue="1">
      <formula>$A1315&lt;&gt;""</formula>
    </cfRule>
  </conditionalFormatting>
  <conditionalFormatting sqref="B1315:C1315">
    <cfRule type="expression" dxfId="143" priority="147" stopIfTrue="1">
      <formula>$A1315&lt;&gt;""</formula>
    </cfRule>
  </conditionalFormatting>
  <conditionalFormatting sqref="H1315">
    <cfRule type="expression" dxfId="142" priority="146" stopIfTrue="1">
      <formula>$A1315&lt;&gt;""</formula>
    </cfRule>
  </conditionalFormatting>
  <conditionalFormatting sqref="F1315:G1315">
    <cfRule type="expression" dxfId="141" priority="145" stopIfTrue="1">
      <formula>$A1315&lt;&gt;""</formula>
    </cfRule>
  </conditionalFormatting>
  <conditionalFormatting sqref="H211:H225">
    <cfRule type="expression" dxfId="140" priority="143" stopIfTrue="1">
      <formula>$A211&lt;&gt;""</formula>
    </cfRule>
  </conditionalFormatting>
  <conditionalFormatting sqref="F211:G225">
    <cfRule type="expression" dxfId="139" priority="144" stopIfTrue="1">
      <formula>$A211&lt;&gt;""</formula>
    </cfRule>
  </conditionalFormatting>
  <conditionalFormatting sqref="B497:I499">
    <cfRule type="expression" dxfId="138" priority="142" stopIfTrue="1">
      <formula>$A497&lt;&gt;""</formula>
    </cfRule>
  </conditionalFormatting>
  <conditionalFormatting sqref="B291:I291 B292:E320">
    <cfRule type="expression" dxfId="137" priority="141" stopIfTrue="1">
      <formula>$A291&lt;&gt;""</formula>
    </cfRule>
  </conditionalFormatting>
  <conditionalFormatting sqref="F292:I320">
    <cfRule type="expression" dxfId="136" priority="140" stopIfTrue="1">
      <formula>$A292&lt;&gt;""</formula>
    </cfRule>
  </conditionalFormatting>
  <conditionalFormatting sqref="B1226:I1226">
    <cfRule type="expression" dxfId="135" priority="139" stopIfTrue="1">
      <formula>$A1226&lt;&gt;""</formula>
    </cfRule>
  </conditionalFormatting>
  <conditionalFormatting sqref="B1220:I1220">
    <cfRule type="expression" dxfId="134" priority="138" stopIfTrue="1">
      <formula>$A1220&lt;&gt;""</formula>
    </cfRule>
  </conditionalFormatting>
  <conditionalFormatting sqref="A808:J808">
    <cfRule type="expression" dxfId="133" priority="137" stopIfTrue="1">
      <formula>$A808&lt;&gt;""</formula>
    </cfRule>
  </conditionalFormatting>
  <conditionalFormatting sqref="A809:A818">
    <cfRule type="expression" dxfId="132" priority="136" stopIfTrue="1">
      <formula>$A809&lt;&gt;""</formula>
    </cfRule>
  </conditionalFormatting>
  <conditionalFormatting sqref="F811:G811">
    <cfRule type="expression" dxfId="131" priority="135" stopIfTrue="1">
      <formula>$A811&lt;&gt;""</formula>
    </cfRule>
  </conditionalFormatting>
  <conditionalFormatting sqref="B819:E819">
    <cfRule type="expression" dxfId="130" priority="134" stopIfTrue="1">
      <formula>$A819&lt;&gt;""</formula>
    </cfRule>
  </conditionalFormatting>
  <conditionalFormatting sqref="A819">
    <cfRule type="expression" dxfId="129" priority="133" stopIfTrue="1">
      <formula>$A819&lt;&gt;""</formula>
    </cfRule>
  </conditionalFormatting>
  <conditionalFormatting sqref="F819:G819">
    <cfRule type="expression" dxfId="128" priority="132" stopIfTrue="1">
      <formula>$A819&lt;&gt;""</formula>
    </cfRule>
  </conditionalFormatting>
  <conditionalFormatting sqref="A820">
    <cfRule type="expression" dxfId="127" priority="131" stopIfTrue="1">
      <formula>$A820&lt;&gt;""</formula>
    </cfRule>
  </conditionalFormatting>
  <conditionalFormatting sqref="B1233:I1252">
    <cfRule type="expression" dxfId="126" priority="130" stopIfTrue="1">
      <formula>$A1233&lt;&gt;""</formula>
    </cfRule>
  </conditionalFormatting>
  <conditionalFormatting sqref="I1377:I1385">
    <cfRule type="expression" dxfId="125" priority="129" stopIfTrue="1">
      <formula>$A1377&lt;&gt;""</formula>
    </cfRule>
  </conditionalFormatting>
  <conditionalFormatting sqref="H1377">
    <cfRule type="expression" dxfId="124" priority="128" stopIfTrue="1">
      <formula>$A1377&lt;&gt;""</formula>
    </cfRule>
  </conditionalFormatting>
  <conditionalFormatting sqref="D1377:E1379">
    <cfRule type="expression" dxfId="123" priority="127" stopIfTrue="1">
      <formula>$A1377&lt;&gt;""</formula>
    </cfRule>
  </conditionalFormatting>
  <conditionalFormatting sqref="F1377:G1379">
    <cfRule type="expression" dxfId="122" priority="126" stopIfTrue="1">
      <formula>$A1377&lt;&gt;""</formula>
    </cfRule>
  </conditionalFormatting>
  <conditionalFormatting sqref="B1377:C1379">
    <cfRule type="expression" dxfId="121" priority="125" stopIfTrue="1">
      <formula>$A1377&lt;&gt;""</formula>
    </cfRule>
  </conditionalFormatting>
  <conditionalFormatting sqref="I1152">
    <cfRule type="expression" dxfId="120" priority="124" stopIfTrue="1">
      <formula>$A1152&lt;&gt;""</formula>
    </cfRule>
  </conditionalFormatting>
  <conditionalFormatting sqref="H1152">
    <cfRule type="expression" dxfId="119" priority="123" stopIfTrue="1">
      <formula>$A1152&lt;&gt;""</formula>
    </cfRule>
  </conditionalFormatting>
  <conditionalFormatting sqref="D1152:E1152">
    <cfRule type="expression" dxfId="118" priority="122" stopIfTrue="1">
      <formula>$A1152&lt;&gt;""</formula>
    </cfRule>
  </conditionalFormatting>
  <conditionalFormatting sqref="F1152:G1152">
    <cfRule type="expression" dxfId="117" priority="121" stopIfTrue="1">
      <formula>$A1152&lt;&gt;""</formula>
    </cfRule>
  </conditionalFormatting>
  <conditionalFormatting sqref="B1152:C1152">
    <cfRule type="expression" dxfId="116" priority="120" stopIfTrue="1">
      <formula>$A1152&lt;&gt;""</formula>
    </cfRule>
  </conditionalFormatting>
  <conditionalFormatting sqref="H1378">
    <cfRule type="expression" dxfId="115" priority="119" stopIfTrue="1">
      <formula>$A1378&lt;&gt;""</formula>
    </cfRule>
  </conditionalFormatting>
  <conditionalFormatting sqref="B1149:I1150">
    <cfRule type="expression" dxfId="114" priority="118" stopIfTrue="1">
      <formula>$A1149&lt;&gt;""</formula>
    </cfRule>
  </conditionalFormatting>
  <conditionalFormatting sqref="I689">
    <cfRule type="expression" dxfId="113" priority="115" stopIfTrue="1">
      <formula>$A689&lt;&gt;""</formula>
    </cfRule>
  </conditionalFormatting>
  <conditionalFormatting sqref="D689:E689">
    <cfRule type="expression" dxfId="112" priority="114" stopIfTrue="1">
      <formula>$A689&lt;&gt;""</formula>
    </cfRule>
  </conditionalFormatting>
  <conditionalFormatting sqref="H689">
    <cfRule type="expression" dxfId="111" priority="113" stopIfTrue="1">
      <formula>$A689&lt;&gt;""</formula>
    </cfRule>
  </conditionalFormatting>
  <conditionalFormatting sqref="F689:G689">
    <cfRule type="expression" dxfId="110" priority="112" stopIfTrue="1">
      <formula>$A689&lt;&gt;""</formula>
    </cfRule>
  </conditionalFormatting>
  <conditionalFormatting sqref="B689:C689">
    <cfRule type="expression" dxfId="109" priority="111" stopIfTrue="1">
      <formula>$A689&lt;&gt;""</formula>
    </cfRule>
  </conditionalFormatting>
  <conditionalFormatting sqref="A1089:I1089">
    <cfRule type="expression" dxfId="108" priority="110" stopIfTrue="1">
      <formula>$A1089&lt;&gt;""</formula>
    </cfRule>
  </conditionalFormatting>
  <conditionalFormatting sqref="B349:J359">
    <cfRule type="expression" dxfId="107" priority="109" stopIfTrue="1">
      <formula>$A349&lt;&gt;""</formula>
    </cfRule>
  </conditionalFormatting>
  <conditionalFormatting sqref="A905:H905">
    <cfRule type="expression" dxfId="106" priority="108" stopIfTrue="1">
      <formula>$A905&lt;&gt;""</formula>
    </cfRule>
  </conditionalFormatting>
  <conditionalFormatting sqref="A325:H328">
    <cfRule type="expression" dxfId="105" priority="107" stopIfTrue="1">
      <formula>$A325&lt;&gt;""</formula>
    </cfRule>
  </conditionalFormatting>
  <conditionalFormatting sqref="A323:E323">
    <cfRule type="expression" dxfId="104" priority="106" stopIfTrue="1">
      <formula>$A323&lt;&gt;""</formula>
    </cfRule>
  </conditionalFormatting>
  <conditionalFormatting sqref="A1389:H1390">
    <cfRule type="expression" dxfId="103" priority="105" stopIfTrue="1">
      <formula>$A1389&lt;&gt;""</formula>
    </cfRule>
  </conditionalFormatting>
  <conditionalFormatting sqref="A1362:A1363">
    <cfRule type="expression" dxfId="102" priority="104" stopIfTrue="1">
      <formula>$A1362&lt;&gt;""</formula>
    </cfRule>
  </conditionalFormatting>
  <conditionalFormatting sqref="D1362:E1363">
    <cfRule type="expression" dxfId="101" priority="103" stopIfTrue="1">
      <formula>$A1362&lt;&gt;""</formula>
    </cfRule>
  </conditionalFormatting>
  <conditionalFormatting sqref="H1362:H1363">
    <cfRule type="expression" dxfId="100" priority="102" stopIfTrue="1">
      <formula>$A1362&lt;&gt;""</formula>
    </cfRule>
  </conditionalFormatting>
  <conditionalFormatting sqref="B1362:C1363">
    <cfRule type="expression" dxfId="99" priority="101" stopIfTrue="1">
      <formula>$A1362&lt;&gt;""</formula>
    </cfRule>
  </conditionalFormatting>
  <conditionalFormatting sqref="F1362:G1363">
    <cfRule type="expression" dxfId="98" priority="100" stopIfTrue="1">
      <formula>$A1362&lt;&gt;""</formula>
    </cfRule>
  </conditionalFormatting>
  <conditionalFormatting sqref="A1142:A1143">
    <cfRule type="expression" dxfId="97" priority="99" stopIfTrue="1">
      <formula>$A1142&lt;&gt;""</formula>
    </cfRule>
  </conditionalFormatting>
  <conditionalFormatting sqref="D1142:E1143">
    <cfRule type="expression" dxfId="96" priority="98" stopIfTrue="1">
      <formula>$A1142&lt;&gt;""</formula>
    </cfRule>
  </conditionalFormatting>
  <conditionalFormatting sqref="H1142:H1143">
    <cfRule type="expression" dxfId="95" priority="97" stopIfTrue="1">
      <formula>$A1142&lt;&gt;""</formula>
    </cfRule>
  </conditionalFormatting>
  <conditionalFormatting sqref="F1142:G1143">
    <cfRule type="expression" dxfId="94" priority="96" stopIfTrue="1">
      <formula>$A1142&lt;&gt;""</formula>
    </cfRule>
  </conditionalFormatting>
  <conditionalFormatting sqref="C1142:C1143">
    <cfRule type="expression" dxfId="93" priority="95" stopIfTrue="1">
      <formula>$A1142&lt;&gt;""</formula>
    </cfRule>
  </conditionalFormatting>
  <conditionalFormatting sqref="B1142:B1143">
    <cfRule type="expression" dxfId="92" priority="94" stopIfTrue="1">
      <formula>$A1142&lt;&gt;""</formula>
    </cfRule>
  </conditionalFormatting>
  <conditionalFormatting sqref="A1112:H1113">
    <cfRule type="expression" dxfId="91" priority="93" stopIfTrue="1">
      <formula>$A1112&lt;&gt;""</formula>
    </cfRule>
  </conditionalFormatting>
  <conditionalFormatting sqref="A1291:A1292">
    <cfRule type="expression" dxfId="90" priority="92" stopIfTrue="1">
      <formula>$A1291&lt;&gt;""</formula>
    </cfRule>
  </conditionalFormatting>
  <conditionalFormatting sqref="B1291:E1292">
    <cfRule type="expression" dxfId="89" priority="91" stopIfTrue="1">
      <formula>$A1291&lt;&gt;""</formula>
    </cfRule>
  </conditionalFormatting>
  <conditionalFormatting sqref="F1291:H1292">
    <cfRule type="expression" dxfId="88" priority="90" stopIfTrue="1">
      <formula>$A1291&lt;&gt;""</formula>
    </cfRule>
  </conditionalFormatting>
  <conditionalFormatting sqref="B1461:H1461">
    <cfRule type="expression" dxfId="87" priority="89" stopIfTrue="1">
      <formula>$A1461&lt;&gt;""</formula>
    </cfRule>
  </conditionalFormatting>
  <conditionalFormatting sqref="A1307:A1308">
    <cfRule type="expression" dxfId="86" priority="88" stopIfTrue="1">
      <formula>$A1307&lt;&gt;""</formula>
    </cfRule>
  </conditionalFormatting>
  <conditionalFormatting sqref="D1307:E1308">
    <cfRule type="expression" dxfId="85" priority="87" stopIfTrue="1">
      <formula>$A1307&lt;&gt;""</formula>
    </cfRule>
  </conditionalFormatting>
  <conditionalFormatting sqref="H1307:H1308">
    <cfRule type="expression" dxfId="84" priority="86" stopIfTrue="1">
      <formula>$A1307&lt;&gt;""</formula>
    </cfRule>
  </conditionalFormatting>
  <conditionalFormatting sqref="F1307:G1308">
    <cfRule type="expression" dxfId="83" priority="85" stopIfTrue="1">
      <formula>$A1307&lt;&gt;""</formula>
    </cfRule>
  </conditionalFormatting>
  <conditionalFormatting sqref="B1307:C1308">
    <cfRule type="expression" dxfId="82" priority="84" stopIfTrue="1">
      <formula>$A1307&lt;&gt;""</formula>
    </cfRule>
  </conditionalFormatting>
  <conditionalFormatting sqref="A1408:H1409">
    <cfRule type="expression" dxfId="81" priority="83" stopIfTrue="1">
      <formula>$A1408&lt;&gt;""</formula>
    </cfRule>
  </conditionalFormatting>
  <conditionalFormatting sqref="A1059:H1060">
    <cfRule type="expression" dxfId="80" priority="82" stopIfTrue="1">
      <formula>$A1059&lt;&gt;""</formula>
    </cfRule>
  </conditionalFormatting>
  <conditionalFormatting sqref="A1170:A1171">
    <cfRule type="expression" dxfId="79" priority="81" stopIfTrue="1">
      <formula>$A1170&lt;&gt;""</formula>
    </cfRule>
  </conditionalFormatting>
  <conditionalFormatting sqref="B1170:H1171">
    <cfRule type="expression" dxfId="78" priority="80" stopIfTrue="1">
      <formula>$A1170&lt;&gt;""</formula>
    </cfRule>
  </conditionalFormatting>
  <conditionalFormatting sqref="F277:G277">
    <cfRule type="expression" dxfId="77" priority="79" stopIfTrue="1">
      <formula>$A277&lt;&gt;""</formula>
    </cfRule>
  </conditionalFormatting>
  <conditionalFormatting sqref="A493:J495">
    <cfRule type="expression" dxfId="76" priority="78" stopIfTrue="1">
      <formula>$A493&lt;&gt;""</formula>
    </cfRule>
  </conditionalFormatting>
  <conditionalFormatting sqref="A532:J534">
    <cfRule type="expression" dxfId="75" priority="77" stopIfTrue="1">
      <formula>$A532&lt;&gt;""</formula>
    </cfRule>
  </conditionalFormatting>
  <conditionalFormatting sqref="F543:G543">
    <cfRule type="expression" dxfId="74" priority="76" stopIfTrue="1">
      <formula>$A543&lt;&gt;""</formula>
    </cfRule>
  </conditionalFormatting>
  <conditionalFormatting sqref="A910:J915">
    <cfRule type="expression" dxfId="73" priority="75" stopIfTrue="1">
      <formula>$A910&lt;&gt;""</formula>
    </cfRule>
  </conditionalFormatting>
  <conditionalFormatting sqref="A919:J921">
    <cfRule type="expression" dxfId="72" priority="74" stopIfTrue="1">
      <formula>$A919&lt;&gt;""</formula>
    </cfRule>
  </conditionalFormatting>
  <conditionalFormatting sqref="A1062:J1064">
    <cfRule type="expression" dxfId="71" priority="73" stopIfTrue="1">
      <formula>$A1062&lt;&gt;""</formula>
    </cfRule>
  </conditionalFormatting>
  <conditionalFormatting sqref="A1370:J1371">
    <cfRule type="expression" dxfId="70" priority="72" stopIfTrue="1">
      <formula>$A1370&lt;&gt;""</formula>
    </cfRule>
  </conditionalFormatting>
  <conditionalFormatting sqref="B692:I693 B694:E699 H694:I699 B691:E691 H691:I691">
    <cfRule type="expression" dxfId="69" priority="71" stopIfTrue="1">
      <formula>$A691&lt;&gt;""</formula>
    </cfRule>
  </conditionalFormatting>
  <conditionalFormatting sqref="F826:G826">
    <cfRule type="expression" dxfId="68" priority="70" stopIfTrue="1">
      <formula>$A826&lt;&gt;""</formula>
    </cfRule>
  </conditionalFormatting>
  <conditionalFormatting sqref="B690:I690 F691:G691">
    <cfRule type="expression" dxfId="67" priority="69" stopIfTrue="1">
      <formula>$A690&lt;&gt;""</formula>
    </cfRule>
  </conditionalFormatting>
  <conditionalFormatting sqref="F694:G694">
    <cfRule type="expression" dxfId="66" priority="68" stopIfTrue="1">
      <formula>$A694&lt;&gt;""</formula>
    </cfRule>
  </conditionalFormatting>
  <conditionalFormatting sqref="F695:G699">
    <cfRule type="expression" dxfId="65" priority="67" stopIfTrue="1">
      <formula>$A695&lt;&gt;""</formula>
    </cfRule>
  </conditionalFormatting>
  <conditionalFormatting sqref="H1379">
    <cfRule type="expression" dxfId="64" priority="66" stopIfTrue="1">
      <formula>$A1379&lt;&gt;""</formula>
    </cfRule>
  </conditionalFormatting>
  <conditionalFormatting sqref="B1153:I1157">
    <cfRule type="expression" dxfId="63" priority="65" stopIfTrue="1">
      <formula>$A1153&lt;&gt;""</formula>
    </cfRule>
  </conditionalFormatting>
  <conditionalFormatting sqref="B1380:H1385">
    <cfRule type="expression" dxfId="62" priority="64" stopIfTrue="1">
      <formula>$A1380&lt;&gt;""</formula>
    </cfRule>
  </conditionalFormatting>
  <conditionalFormatting sqref="B1151:I1151">
    <cfRule type="expression" dxfId="61" priority="63" stopIfTrue="1">
      <formula>$A1151&lt;&gt;""</formula>
    </cfRule>
  </conditionalFormatting>
  <conditionalFormatting sqref="B701:E701 H701:I701">
    <cfRule type="expression" dxfId="60" priority="62" stopIfTrue="1">
      <formula>$A701&lt;&gt;""</formula>
    </cfRule>
  </conditionalFormatting>
  <conditionalFormatting sqref="H1403:H1404">
    <cfRule type="expression" dxfId="59" priority="61" stopIfTrue="1">
      <formula>$A1403&lt;&gt;""</formula>
    </cfRule>
  </conditionalFormatting>
  <conditionalFormatting sqref="F1403:G1404">
    <cfRule type="expression" dxfId="58" priority="60" stopIfTrue="1">
      <formula>$A1403&lt;&gt;""</formula>
    </cfRule>
  </conditionalFormatting>
  <conditionalFormatting sqref="B1127:I1127">
    <cfRule type="expression" dxfId="57" priority="59" stopIfTrue="1">
      <formula>$A1127&lt;&gt;""</formula>
    </cfRule>
  </conditionalFormatting>
  <conditionalFormatting sqref="B1128:I1128 I1129:I1130">
    <cfRule type="expression" dxfId="56" priority="58" stopIfTrue="1">
      <formula>$A1128&lt;&gt;""</formula>
    </cfRule>
  </conditionalFormatting>
  <conditionalFormatting sqref="H226:H227">
    <cfRule type="expression" dxfId="55" priority="56" stopIfTrue="1">
      <formula>$A226&lt;&gt;""</formula>
    </cfRule>
  </conditionalFormatting>
  <conditionalFormatting sqref="F226:G227">
    <cfRule type="expression" dxfId="54" priority="57" stopIfTrue="1">
      <formula>$A226&lt;&gt;""</formula>
    </cfRule>
  </conditionalFormatting>
  <conditionalFormatting sqref="C599:H607">
    <cfRule type="expression" dxfId="53" priority="55" stopIfTrue="1">
      <formula>$A599&lt;&gt;""</formula>
    </cfRule>
  </conditionalFormatting>
  <conditionalFormatting sqref="B1129:H1130">
    <cfRule type="expression" dxfId="52" priority="54" stopIfTrue="1">
      <formula>$A1129&lt;&gt;""</formula>
    </cfRule>
  </conditionalFormatting>
  <conditionalFormatting sqref="F701:G701">
    <cfRule type="expression" dxfId="51" priority="53" stopIfTrue="1">
      <formula>$A701&lt;&gt;""</formula>
    </cfRule>
  </conditionalFormatting>
  <conditionalFormatting sqref="B608:I621">
    <cfRule type="expression" dxfId="50" priority="52" stopIfTrue="1">
      <formula>$A608&lt;&gt;""</formula>
    </cfRule>
  </conditionalFormatting>
  <conditionalFormatting sqref="B622:I622">
    <cfRule type="expression" dxfId="49" priority="51" stopIfTrue="1">
      <formula>$A622&lt;&gt;""</formula>
    </cfRule>
  </conditionalFormatting>
  <conditionalFormatting sqref="B623:I623">
    <cfRule type="expression" dxfId="48" priority="50" stopIfTrue="1">
      <formula>$A623&lt;&gt;""</formula>
    </cfRule>
  </conditionalFormatting>
  <conditionalFormatting sqref="B624:I624">
    <cfRule type="expression" dxfId="47" priority="49" stopIfTrue="1">
      <formula>$A624&lt;&gt;""</formula>
    </cfRule>
  </conditionalFormatting>
  <conditionalFormatting sqref="A107:J173">
    <cfRule type="expression" dxfId="46" priority="47" stopIfTrue="1">
      <formula>$A107&lt;&gt;""</formula>
    </cfRule>
  </conditionalFormatting>
  <conditionalFormatting sqref="F157:J165 B157:C165">
    <cfRule type="expression" dxfId="45" priority="46" stopIfTrue="1">
      <formula>$A157&lt;&gt;""</formula>
    </cfRule>
  </conditionalFormatting>
  <conditionalFormatting sqref="I170 B170:G170">
    <cfRule type="expression" dxfId="44" priority="45" stopIfTrue="1">
      <formula>$A170&lt;&gt;""</formula>
    </cfRule>
  </conditionalFormatting>
  <conditionalFormatting sqref="H170">
    <cfRule type="expression" dxfId="43" priority="44" stopIfTrue="1">
      <formula>$A170&lt;&gt;""</formula>
    </cfRule>
  </conditionalFormatting>
  <conditionalFormatting sqref="G157:H157">
    <cfRule type="expression" dxfId="42" priority="43" stopIfTrue="1">
      <formula>$A157&lt;&gt;""</formula>
    </cfRule>
  </conditionalFormatting>
  <conditionalFormatting sqref="G160:J160">
    <cfRule type="expression" dxfId="41" priority="42" stopIfTrue="1">
      <formula>$A160&lt;&gt;""</formula>
    </cfRule>
  </conditionalFormatting>
  <conditionalFormatting sqref="G162:J162">
    <cfRule type="expression" dxfId="40" priority="41" stopIfTrue="1">
      <formula>$A162&lt;&gt;""</formula>
    </cfRule>
  </conditionalFormatting>
  <conditionalFormatting sqref="G163:H163">
    <cfRule type="expression" dxfId="39" priority="40" stopIfTrue="1">
      <formula>$A163&lt;&gt;""</formula>
    </cfRule>
  </conditionalFormatting>
  <conditionalFormatting sqref="G164:H164">
    <cfRule type="expression" dxfId="38" priority="39" stopIfTrue="1">
      <formula>$A164&lt;&gt;""</formula>
    </cfRule>
  </conditionalFormatting>
  <conditionalFormatting sqref="F165:J165">
    <cfRule type="expression" dxfId="37" priority="38" stopIfTrue="1">
      <formula>$A165&lt;&gt;""</formula>
    </cfRule>
  </conditionalFormatting>
  <conditionalFormatting sqref="G167:H167">
    <cfRule type="expression" dxfId="36" priority="37" stopIfTrue="1">
      <formula>$A167&lt;&gt;""</formula>
    </cfRule>
  </conditionalFormatting>
  <conditionalFormatting sqref="G167:H167">
    <cfRule type="expression" dxfId="35" priority="36" stopIfTrue="1">
      <formula>$A167&lt;&gt;""</formula>
    </cfRule>
  </conditionalFormatting>
  <conditionalFormatting sqref="G168:H168">
    <cfRule type="expression" dxfId="34" priority="35" stopIfTrue="1">
      <formula>$A168&lt;&gt;""</formula>
    </cfRule>
  </conditionalFormatting>
  <conditionalFormatting sqref="G168:H168">
    <cfRule type="expression" dxfId="33" priority="34" stopIfTrue="1">
      <formula>$A168&lt;&gt;""</formula>
    </cfRule>
  </conditionalFormatting>
  <conditionalFormatting sqref="G170:H170">
    <cfRule type="expression" dxfId="32" priority="33" stopIfTrue="1">
      <formula>$A170&lt;&gt;""</formula>
    </cfRule>
  </conditionalFormatting>
  <conditionalFormatting sqref="G170:H170">
    <cfRule type="expression" dxfId="31" priority="32" stopIfTrue="1">
      <formula>$A170&lt;&gt;""</formula>
    </cfRule>
  </conditionalFormatting>
  <conditionalFormatting sqref="G171:H171">
    <cfRule type="expression" dxfId="30" priority="31" stopIfTrue="1">
      <formula>$A171&lt;&gt;""</formula>
    </cfRule>
  </conditionalFormatting>
  <conditionalFormatting sqref="G171:H171">
    <cfRule type="expression" dxfId="29" priority="30" stopIfTrue="1">
      <formula>$A171&lt;&gt;""</formula>
    </cfRule>
  </conditionalFormatting>
  <conditionalFormatting sqref="F172:H172">
    <cfRule type="expression" dxfId="28" priority="29" stopIfTrue="1">
      <formula>$A172&lt;&gt;""</formula>
    </cfRule>
  </conditionalFormatting>
  <conditionalFormatting sqref="G172:H172">
    <cfRule type="expression" dxfId="27" priority="28" stopIfTrue="1">
      <formula>$A172&lt;&gt;""</formula>
    </cfRule>
  </conditionalFormatting>
  <conditionalFormatting sqref="F173:J173">
    <cfRule type="expression" dxfId="26" priority="27" stopIfTrue="1">
      <formula>$A173&lt;&gt;""</formula>
    </cfRule>
  </conditionalFormatting>
  <conditionalFormatting sqref="F173:J173">
    <cfRule type="expression" dxfId="25" priority="26" stopIfTrue="1">
      <formula>$A173&lt;&gt;""</formula>
    </cfRule>
  </conditionalFormatting>
  <conditionalFormatting sqref="G174:J174">
    <cfRule type="expression" dxfId="24" priority="25" stopIfTrue="1">
      <formula>$A174&lt;&gt;""</formula>
    </cfRule>
  </conditionalFormatting>
  <conditionalFormatting sqref="G175:H175">
    <cfRule type="expression" dxfId="23" priority="24" stopIfTrue="1">
      <formula>$A175&lt;&gt;""</formula>
    </cfRule>
  </conditionalFormatting>
  <conditionalFormatting sqref="G175:H175">
    <cfRule type="expression" dxfId="22" priority="23" stopIfTrue="1">
      <formula>$A175&lt;&gt;""</formula>
    </cfRule>
  </conditionalFormatting>
  <conditionalFormatting sqref="G175:H175">
    <cfRule type="expression" dxfId="21" priority="22" stopIfTrue="1">
      <formula>$A175&lt;&gt;""</formula>
    </cfRule>
  </conditionalFormatting>
  <conditionalFormatting sqref="B177:J177">
    <cfRule type="expression" dxfId="20" priority="21" stopIfTrue="1">
      <formula>$A177&lt;&gt;""</formula>
    </cfRule>
  </conditionalFormatting>
  <conditionalFormatting sqref="G178:H178">
    <cfRule type="expression" dxfId="19" priority="20" stopIfTrue="1">
      <formula>$A178&lt;&gt;""</formula>
    </cfRule>
  </conditionalFormatting>
  <conditionalFormatting sqref="G178:G180">
    <cfRule type="expression" dxfId="18" priority="19" stopIfTrue="1">
      <formula>$A178&lt;&gt;""</formula>
    </cfRule>
  </conditionalFormatting>
  <conditionalFormatting sqref="H178:H180">
    <cfRule type="expression" dxfId="17" priority="18" stopIfTrue="1">
      <formula>$A178&lt;&gt;""</formula>
    </cfRule>
  </conditionalFormatting>
  <conditionalFormatting sqref="G178:H178">
    <cfRule type="expression" dxfId="16" priority="17" stopIfTrue="1">
      <formula>$A178&lt;&gt;""</formula>
    </cfRule>
  </conditionalFormatting>
  <conditionalFormatting sqref="G178:H178">
    <cfRule type="expression" dxfId="15" priority="16" stopIfTrue="1">
      <formula>$A178&lt;&gt;""</formula>
    </cfRule>
  </conditionalFormatting>
  <conditionalFormatting sqref="G179:H179">
    <cfRule type="expression" dxfId="14" priority="15" stopIfTrue="1">
      <formula>$A179&lt;&gt;""</formula>
    </cfRule>
  </conditionalFormatting>
  <conditionalFormatting sqref="G179:H179">
    <cfRule type="expression" dxfId="13" priority="14" stopIfTrue="1">
      <formula>$A179&lt;&gt;""</formula>
    </cfRule>
  </conditionalFormatting>
  <conditionalFormatting sqref="G179:H179">
    <cfRule type="expression" dxfId="12" priority="13" stopIfTrue="1">
      <formula>$A179&lt;&gt;""</formula>
    </cfRule>
  </conditionalFormatting>
  <conditionalFormatting sqref="G180:H180">
    <cfRule type="expression" dxfId="11" priority="12" stopIfTrue="1">
      <formula>$A180&lt;&gt;""</formula>
    </cfRule>
  </conditionalFormatting>
  <conditionalFormatting sqref="G180:H180">
    <cfRule type="expression" dxfId="10" priority="11" stopIfTrue="1">
      <formula>$A180&lt;&gt;""</formula>
    </cfRule>
  </conditionalFormatting>
  <conditionalFormatting sqref="G180:H180">
    <cfRule type="expression" dxfId="9" priority="10" stopIfTrue="1">
      <formula>$A180&lt;&gt;""</formula>
    </cfRule>
  </conditionalFormatting>
  <conditionalFormatting sqref="G181:J181">
    <cfRule type="expression" dxfId="8" priority="9" stopIfTrue="1">
      <formula>$A181&lt;&gt;""</formula>
    </cfRule>
  </conditionalFormatting>
  <conditionalFormatting sqref="G181:H181">
    <cfRule type="expression" dxfId="7" priority="8" stopIfTrue="1">
      <formula>$A181&lt;&gt;""</formula>
    </cfRule>
  </conditionalFormatting>
  <conditionalFormatting sqref="G181:H181">
    <cfRule type="expression" dxfId="6" priority="7" stopIfTrue="1">
      <formula>$A181&lt;&gt;""</formula>
    </cfRule>
  </conditionalFormatting>
  <conditionalFormatting sqref="G182:H182">
    <cfRule type="expression" dxfId="5" priority="6" stopIfTrue="1">
      <formula>$A182&lt;&gt;""</formula>
    </cfRule>
  </conditionalFormatting>
  <conditionalFormatting sqref="G182:H182">
    <cfRule type="expression" dxfId="4" priority="5" stopIfTrue="1">
      <formula>$A182&lt;&gt;""</formula>
    </cfRule>
  </conditionalFormatting>
  <conditionalFormatting sqref="G182:H182">
    <cfRule type="expression" dxfId="3" priority="4" stopIfTrue="1">
      <formula>$A182&lt;&gt;""</formula>
    </cfRule>
  </conditionalFormatting>
  <conditionalFormatting sqref="F183:J183">
    <cfRule type="expression" dxfId="2" priority="3" stopIfTrue="1">
      <formula>$A183&lt;&gt;""</formula>
    </cfRule>
  </conditionalFormatting>
  <conditionalFormatting sqref="F183:J183">
    <cfRule type="expression" dxfId="1" priority="2" stopIfTrue="1">
      <formula>$A183&lt;&gt;""</formula>
    </cfRule>
  </conditionalFormatting>
  <conditionalFormatting sqref="F183:J183">
    <cfRule type="expression" dxfId="0" priority="1" stopIfTrue="1">
      <formula>$A183&lt;&gt;""</formula>
    </cfRule>
  </conditionalFormatting>
  <dataValidations count="5">
    <dataValidation type="date" allowBlank="1" showInputMessage="1" showErrorMessage="1" sqref="D102:E102 D5001:E65536 D106:E106" xr:uid="{3F0CBF4C-6DFA-4C2B-9914-32C4DEF89C2C}">
      <formula1>42370</formula1>
      <formula2>42735</formula2>
    </dataValidation>
    <dataValidation type="list" allowBlank="1" sqref="F107:F5000" xr:uid="{62FB0867-95EA-4E21-9D7D-ED89AEDA45C0}">
      <formula1>$F$96:$F$99</formula1>
    </dataValidation>
    <dataValidation type="list" allowBlank="1" showInputMessage="1" showErrorMessage="1" sqref="A107:A5000" xr:uid="{92151F01-555A-4054-838B-64CB53D143D9}">
      <formula1>OFFSET($A$1,0,0,$B$3,1)</formula1>
    </dataValidation>
    <dataValidation allowBlank="1" sqref="G107:G5000" xr:uid="{F509DD35-76BF-4DED-A05C-1D9E30145BFB}"/>
    <dataValidation type="list" allowBlank="1" showInputMessage="1" showErrorMessage="1" errorTitle="Chyba !" error="zadajte (vyberte zo zoznamu) platný analytický kód podľa nápovedy k bunke I104" sqref="J107:J10000" xr:uid="{2F10B2B1-079D-428B-B40C-6E923A043217}">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3250-D9A1-4503-9ADB-F099700719AB}">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0.399999999999999"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3.2"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3.2"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3.2"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3.2"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9D2B2440-1976-4B48-ACE1-F3AF888CC72C}"/>
    <hyperlink ref="H106" r:id="rId2" display="info@teq.sk" xr:uid="{2AB341A1-9E35-4600-A7A3-8F699EAA6C07}"/>
    <hyperlink ref="G106" r:id="rId3" display="www.teq.sk" xr:uid="{3134BBA6-7396-40CD-B225-03B8DC3435B9}"/>
    <hyperlink ref="H24" r:id="rId4" display="satkd.office@gmail.com" xr:uid="{7245F47E-410A-4AEE-B102-221B7BA671ED}"/>
    <hyperlink ref="H72" r:id="rId5" display="stz@stz.sk" xr:uid="{09A029AF-A448-49A4-A363-D1E331947CB3}"/>
    <hyperlink ref="H109" r:id="rId6" display="president@slovakskate.sk" xr:uid="{E9578186-603A-4DD2-ABC5-A1FFC6C27DCB}"/>
    <hyperlink ref="G109" r:id="rId7" display="www.slovakskate.sk" xr:uid="{CB1E1302-12AB-48F5-9062-D274995FCE7D}"/>
    <hyperlink ref="H12" r:id="rId8" display="slovakbandy@gmail.com" xr:uid="{33A0052F-3CD0-4A5B-A62F-C2DD703822F5}"/>
    <hyperlink ref="H2" r:id="rId9" display="office@deaflympic.sk" xr:uid="{A144FB46-C7B0-4DF1-92EC-7D9CC5411744}"/>
    <hyperlink ref="G3" r:id="rId10" display="www.icn.sk" xr:uid="{F58EAF3E-BBB1-4DF5-B1B9-B3D88BAA5D61}"/>
    <hyperlink ref="H16" r:id="rId11" display="sekretariat@safkst.sk" xr:uid="{88BE484E-73F3-45ED-BBD9-18D42641610C}"/>
    <hyperlink ref="H98" r:id="rId12" display="sztkditf@gmail.com" xr:uid="{629AC6BA-4613-4964-AC91-04567D87E905}"/>
    <hyperlink ref="G10" r:id="rId13" display="https://www.falcon1crossfit.sk/sk/obcianske-zdruzenie/" xr:uid="{44F7B1AB-B93D-413F-85AD-B8DF72ECE02A}"/>
    <hyperlink ref="G30" r:id="rId14" display="www.slovakbiketrial.sk" xr:uid="{F61CB2E6-1211-47A6-A6E1-3FE27BD5339F}"/>
    <hyperlink ref="G2" r:id="rId15" display="www.deaflympic.sk" xr:uid="{1CBA3581-E2A8-4B98-89DF-05FEB2E6A7D2}"/>
    <hyperlink ref="H6" r:id="rId16" display="info@mammal.sk; " xr:uid="{059A07E6-8BF5-41C1-AAA6-5E73856684A6}"/>
    <hyperlink ref="H5" r:id="rId17" display="office@kosickafutbalovaarena.sk" xr:uid="{0E673EB8-9CE7-44A7-BAD9-9251DECEF6F2}"/>
    <hyperlink ref="G5" r:id="rId18" display="www.kosickafutbalovaarena.sk" xr:uid="{9D0A9418-5248-42F8-B51E-4241D4519D41}"/>
    <hyperlink ref="H103" r:id="rId19" display="chairmanswf@gmail.com " xr:uid="{B0D57E20-7014-4F78-A0D6-61CB7C0FED37}"/>
    <hyperlink ref="H86" r:id="rId20" display="urbanova@szlh.sk" xr:uid="{52AF36B0-9B79-4531-A963-49075494756E}"/>
    <hyperlink ref="G86" r:id="rId21" display="www.hockeyslovakia.sk" xr:uid="{47D167A3-0A18-4D54-9366-C85263392951}"/>
    <hyperlink ref="G73" r:id="rId22" display="www.veslovanie.sk" xr:uid="{949DF640-479B-4C15-BAB0-06E82D69FFA4}"/>
    <hyperlink ref="G54" r:id="rId23" display="www.biliard.online" xr:uid="{A119C796-7A91-41DC-880D-F0E833380677}"/>
    <hyperlink ref="G16" r:id="rId24" display="www.safkst.sk" xr:uid="{795FF36B-1AB3-41FF-BF2F-CD14701735D0}"/>
    <hyperlink ref="H124" r:id="rId25" xr:uid="{0BED2652-253A-49F2-9B99-5948FD5053F6}"/>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B6DE-16B7-4965-AD29-4778C254E4AE}">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0.399999999999999"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0.399999999999999"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0.399999999999999"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0.399999999999999"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0.399999999999999"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0.399999999999999"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C97C-7A1F-4423-A26F-892803972E58}">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436</v>
      </c>
      <c r="I2" t="s">
        <v>7</v>
      </c>
      <c r="J2" t="s">
        <v>195</v>
      </c>
    </row>
    <row r="3" spans="1:14" x14ac:dyDescent="0.25">
      <c r="A3" t="s">
        <v>17</v>
      </c>
      <c r="C3" t="s">
        <v>201</v>
      </c>
      <c r="D3" t="s">
        <v>227</v>
      </c>
      <c r="E3">
        <v>1</v>
      </c>
      <c r="F3" t="s">
        <v>6</v>
      </c>
      <c r="G3" t="s">
        <v>436</v>
      </c>
      <c r="I3" t="s">
        <v>6</v>
      </c>
      <c r="J3" t="s">
        <v>196</v>
      </c>
    </row>
    <row r="4" spans="1:14" x14ac:dyDescent="0.25">
      <c r="A4" t="s">
        <v>8</v>
      </c>
      <c r="C4" t="s">
        <v>202</v>
      </c>
      <c r="D4" t="s">
        <v>228</v>
      </c>
      <c r="E4">
        <v>1</v>
      </c>
      <c r="F4" t="s">
        <v>6</v>
      </c>
      <c r="G4" t="s">
        <v>436</v>
      </c>
      <c r="I4" t="s">
        <v>10</v>
      </c>
      <c r="J4" t="s">
        <v>197</v>
      </c>
    </row>
    <row r="5" spans="1:14" x14ac:dyDescent="0.25">
      <c r="A5" t="s">
        <v>16</v>
      </c>
      <c r="C5" t="s">
        <v>203</v>
      </c>
      <c r="D5" t="s">
        <v>229</v>
      </c>
      <c r="E5">
        <v>1</v>
      </c>
      <c r="F5" t="s">
        <v>6</v>
      </c>
      <c r="G5" t="s">
        <v>436</v>
      </c>
      <c r="I5" t="s">
        <v>9</v>
      </c>
      <c r="J5" t="s">
        <v>198</v>
      </c>
    </row>
    <row r="6" spans="1:14" x14ac:dyDescent="0.25">
      <c r="A6" t="s">
        <v>152</v>
      </c>
      <c r="C6" t="s">
        <v>204</v>
      </c>
      <c r="D6" t="s">
        <v>233</v>
      </c>
      <c r="E6">
        <v>1</v>
      </c>
      <c r="F6" t="s">
        <v>6</v>
      </c>
      <c r="G6" t="s">
        <v>436</v>
      </c>
      <c r="I6" t="s">
        <v>12</v>
      </c>
      <c r="J6" t="s">
        <v>199</v>
      </c>
    </row>
    <row r="7" spans="1:14" x14ac:dyDescent="0.25">
      <c r="A7" t="s">
        <v>153</v>
      </c>
      <c r="C7" t="s">
        <v>205</v>
      </c>
      <c r="D7" t="s">
        <v>230</v>
      </c>
      <c r="E7">
        <v>2</v>
      </c>
      <c r="F7" t="s">
        <v>10</v>
      </c>
      <c r="G7" t="s">
        <v>437</v>
      </c>
    </row>
    <row r="8" spans="1:14" x14ac:dyDescent="0.25">
      <c r="A8" t="s">
        <v>37</v>
      </c>
      <c r="C8" t="s">
        <v>206</v>
      </c>
      <c r="D8" t="s">
        <v>231</v>
      </c>
      <c r="E8">
        <v>3</v>
      </c>
      <c r="F8" t="s">
        <v>10</v>
      </c>
      <c r="G8" t="s">
        <v>438</v>
      </c>
    </row>
    <row r="9" spans="1:14" x14ac:dyDescent="0.25">
      <c r="A9" t="s">
        <v>154</v>
      </c>
      <c r="C9" t="s">
        <v>207</v>
      </c>
      <c r="D9" t="s">
        <v>232</v>
      </c>
      <c r="E9">
        <v>3</v>
      </c>
      <c r="F9" t="s">
        <v>10</v>
      </c>
      <c r="G9" t="s">
        <v>439</v>
      </c>
    </row>
    <row r="10" spans="1:14" x14ac:dyDescent="0.25">
      <c r="A10" t="s">
        <v>103</v>
      </c>
      <c r="C10" t="s">
        <v>208</v>
      </c>
      <c r="D10" t="s">
        <v>235</v>
      </c>
      <c r="E10">
        <v>4</v>
      </c>
      <c r="F10" t="s">
        <v>10</v>
      </c>
      <c r="G10" t="s">
        <v>440</v>
      </c>
    </row>
    <row r="11" spans="1:14" x14ac:dyDescent="0.25">
      <c r="A11" t="s">
        <v>106</v>
      </c>
      <c r="C11" t="s">
        <v>209</v>
      </c>
      <c r="D11" t="s">
        <v>236</v>
      </c>
      <c r="E11">
        <v>4</v>
      </c>
      <c r="F11" t="s">
        <v>7</v>
      </c>
      <c r="G11" t="s">
        <v>440</v>
      </c>
    </row>
    <row r="12" spans="1:14" x14ac:dyDescent="0.25">
      <c r="A12" t="s">
        <v>64</v>
      </c>
      <c r="C12" t="s">
        <v>210</v>
      </c>
      <c r="D12" t="s">
        <v>237</v>
      </c>
      <c r="E12">
        <v>4</v>
      </c>
      <c r="F12" t="s">
        <v>7</v>
      </c>
      <c r="G12" t="s">
        <v>440</v>
      </c>
    </row>
    <row r="13" spans="1:14" x14ac:dyDescent="0.25">
      <c r="A13" t="s">
        <v>155</v>
      </c>
      <c r="C13" t="s">
        <v>211</v>
      </c>
      <c r="D13" t="s">
        <v>238</v>
      </c>
      <c r="E13">
        <v>4</v>
      </c>
      <c r="F13" t="s">
        <v>12</v>
      </c>
      <c r="G13" t="s">
        <v>440</v>
      </c>
    </row>
    <row r="14" spans="1:14" x14ac:dyDescent="0.25">
      <c r="A14" t="s">
        <v>156</v>
      </c>
      <c r="C14" t="s">
        <v>212</v>
      </c>
      <c r="D14" t="s">
        <v>239</v>
      </c>
      <c r="E14">
        <v>4</v>
      </c>
      <c r="F14" t="s">
        <v>10</v>
      </c>
      <c r="G14" t="s">
        <v>440</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3769-4067-4AD6-BBAB-F75FCE6344E9}">
  <sheetPr codeName="Hárok10"/>
  <dimension ref="A1:P30"/>
  <sheetViews>
    <sheetView zoomScaleNormal="100" workbookViewId="0">
      <selection activeCell="B21" sqref="B21"/>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
        <v>843</v>
      </c>
    </row>
    <row r="2" spans="1:16" x14ac:dyDescent="0.25">
      <c r="N2" s="159" t="str">
        <f t="shared" ref="N2:N18" si="0">O2&amp;" - "&amp;P2</f>
        <v>b - príspevok Slovenskému olympijskému a športovému výboru</v>
      </c>
      <c r="O2" s="159" t="s">
        <v>201</v>
      </c>
      <c r="P2" s="159" t="s">
        <v>862</v>
      </c>
    </row>
    <row r="3" spans="1:16" x14ac:dyDescent="0.25">
      <c r="E3" s="424" t="s">
        <v>754</v>
      </c>
      <c r="F3" s="425"/>
      <c r="N3" s="159" t="str">
        <f t="shared" si="0"/>
        <v>c - príspevok Slovenskému paralympijskému výboru</v>
      </c>
      <c r="O3" s="159" t="s">
        <v>202</v>
      </c>
      <c r="P3" s="159" t="s">
        <v>845</v>
      </c>
    </row>
    <row r="4" spans="1:16" ht="45.75" customHeight="1" x14ac:dyDescent="0.25">
      <c r="E4" s="425"/>
      <c r="F4" s="425"/>
      <c r="N4" s="159" t="str">
        <f t="shared" si="0"/>
        <v>d - príspevok športovcom top tímu</v>
      </c>
      <c r="O4" s="159" t="s">
        <v>203</v>
      </c>
      <c r="P4" s="159" t="s">
        <v>844</v>
      </c>
    </row>
    <row r="5" spans="1:16" ht="30.75" customHeight="1" x14ac:dyDescent="0.25">
      <c r="C5" s="160" t="s">
        <v>1656</v>
      </c>
      <c r="N5" s="159" t="str">
        <f t="shared" si="0"/>
        <v>e - rozvoj športov, ktoré nie sú uznanými podľa zákona č. 440/2015 Z. z.</v>
      </c>
      <c r="O5" s="159" t="s">
        <v>204</v>
      </c>
      <c r="P5" s="159" t="s">
        <v>846</v>
      </c>
    </row>
    <row r="6" spans="1:16" ht="30" x14ac:dyDescent="0.25">
      <c r="C6" s="160" t="s">
        <v>1659</v>
      </c>
      <c r="E6" s="162" t="s">
        <v>745</v>
      </c>
      <c r="F6" s="171"/>
      <c r="N6" s="159" t="str">
        <f t="shared" si="0"/>
        <v>f - organizovanie významných a tradičných športových podujatí na území SR v roku 2020</v>
      </c>
      <c r="O6" s="159" t="s">
        <v>205</v>
      </c>
      <c r="P6" s="159" t="s">
        <v>941</v>
      </c>
    </row>
    <row r="7" spans="1:16" x14ac:dyDescent="0.25">
      <c r="C7" s="160" t="s">
        <v>1660</v>
      </c>
      <c r="E7" s="162" t="s">
        <v>749</v>
      </c>
      <c r="F7" s="172"/>
      <c r="N7" s="159" t="str">
        <f t="shared" si="0"/>
        <v>g - projekty školského, univerzitného športu a športu pre všetkých</v>
      </c>
      <c r="O7" s="159" t="s">
        <v>206</v>
      </c>
      <c r="P7" s="159" t="s">
        <v>847</v>
      </c>
    </row>
    <row r="8" spans="1:16" x14ac:dyDescent="0.25">
      <c r="C8" s="160" t="s">
        <v>1661</v>
      </c>
      <c r="E8" s="162" t="s">
        <v>746</v>
      </c>
      <c r="F8" s="173"/>
      <c r="N8" s="159" t="str">
        <f t="shared" si="0"/>
        <v>h - podpora a rozvoj turistických a cykloturistických trás</v>
      </c>
      <c r="O8" s="159" t="s">
        <v>207</v>
      </c>
      <c r="P8" s="159" t="s">
        <v>942</v>
      </c>
    </row>
    <row r="9" spans="1:16" x14ac:dyDescent="0.25">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5">
      <c r="N10" s="159" t="str">
        <f t="shared" si="0"/>
        <v>j - projekty pre popularizáciu pohybových aktivít detí, mládeže a seniorov</v>
      </c>
      <c r="O10" s="159" t="s">
        <v>209</v>
      </c>
      <c r="P10" s="159" t="s">
        <v>944</v>
      </c>
    </row>
    <row r="11" spans="1:16" x14ac:dyDescent="0.25">
      <c r="N11" s="159" t="str">
        <f t="shared" si="0"/>
        <v>k - výstavba, modernizácia a rekonštrukcia športovej infraštruktúry národného významu</v>
      </c>
      <c r="O11" s="159" t="s">
        <v>210</v>
      </c>
      <c r="P11" s="159" t="s">
        <v>945</v>
      </c>
    </row>
    <row r="12" spans="1:16" ht="54.75" customHeight="1" x14ac:dyDescent="0.3">
      <c r="A12" s="426" t="s">
        <v>755</v>
      </c>
      <c r="B12" s="426"/>
      <c r="C12" s="426"/>
      <c r="D12" s="160"/>
      <c r="E12" s="160"/>
      <c r="F12" s="163"/>
      <c r="G12" s="160"/>
      <c r="N12" s="159" t="str">
        <f t="shared" si="0"/>
        <v>l - podpora zdravotne postihnutých športovcov</v>
      </c>
      <c r="O12" s="159" t="s">
        <v>211</v>
      </c>
      <c r="P12" s="159" t="s">
        <v>946</v>
      </c>
    </row>
    <row r="13" spans="1:16" ht="45" customHeight="1" x14ac:dyDescent="0.25">
      <c r="F13" s="163"/>
      <c r="N13" s="159" t="str">
        <f t="shared" si="0"/>
        <v>m - plnenie úloh verejného záujmu v športe národnými športovými organizáciami</v>
      </c>
      <c r="O13" s="159" t="s">
        <v>212</v>
      </c>
      <c r="P13" s="159" t="s">
        <v>947</v>
      </c>
    </row>
    <row r="14" spans="1:16" ht="45" customHeight="1" x14ac:dyDescent="0.25">
      <c r="A14" s="427"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7"/>
      <c r="C14" s="427"/>
      <c r="F14" s="163"/>
      <c r="N14" s="159" t="str">
        <f t="shared" si="0"/>
        <v>n - organizovanie významnej súťaže podľa § 55 ods. 1 písm. b)</v>
      </c>
      <c r="O14" s="159" t="s">
        <v>213</v>
      </c>
      <c r="P14" s="159" t="s">
        <v>883</v>
      </c>
    </row>
    <row r="15" spans="1:16" ht="32.1" customHeight="1" thickBot="1" x14ac:dyDescent="0.3">
      <c r="A15" s="161" t="s">
        <v>741</v>
      </c>
      <c r="B15" s="428" t="s">
        <v>1000</v>
      </c>
      <c r="C15" s="429"/>
      <c r="N15" s="159" t="str">
        <f t="shared" si="0"/>
        <v>o - účasť na významnej súťaži podľa § 3 písm. h) druhého až štvrtého bodu Zákona o športe vrátane prípravy na túto súťaž</v>
      </c>
      <c r="O15" s="159" t="s">
        <v>214</v>
      </c>
      <c r="P15" s="159" t="s">
        <v>948</v>
      </c>
    </row>
    <row r="16" spans="1:16" x14ac:dyDescent="0.25">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5">
      <c r="A17" s="161" t="s">
        <v>744</v>
      </c>
      <c r="B17" s="290" t="s">
        <v>2238</v>
      </c>
      <c r="C17" s="217">
        <v>31</v>
      </c>
      <c r="E17" s="169" t="s">
        <v>1116</v>
      </c>
      <c r="F17" s="354">
        <v>421947749445</v>
      </c>
      <c r="N17" s="159" t="str">
        <f t="shared" si="0"/>
        <v xml:space="preserve">q - </v>
      </c>
      <c r="O17" s="159" t="s">
        <v>216</v>
      </c>
    </row>
    <row r="18" spans="1:16" x14ac:dyDescent="0.25">
      <c r="B18" s="216" t="s">
        <v>860</v>
      </c>
      <c r="C18" s="164" t="str">
        <f>Spolu!C4</f>
        <v>17316723</v>
      </c>
      <c r="E18" s="169" t="s">
        <v>884</v>
      </c>
      <c r="F18" s="354">
        <v>421947749446</v>
      </c>
      <c r="N18" s="159" t="str">
        <f t="shared" si="0"/>
        <v xml:space="preserve">r - </v>
      </c>
      <c r="O18" s="159" t="s">
        <v>217</v>
      </c>
    </row>
    <row r="19" spans="1:16" x14ac:dyDescent="0.25">
      <c r="E19" s="169" t="s">
        <v>1073</v>
      </c>
      <c r="F19" s="354">
        <v>421947749717</v>
      </c>
    </row>
    <row r="20" spans="1:16" ht="15.6" thickBot="1" x14ac:dyDescent="0.3">
      <c r="A20" s="161" t="s">
        <v>707</v>
      </c>
      <c r="B20" s="165">
        <f>F6</f>
        <v>0</v>
      </c>
      <c r="E20" s="232"/>
      <c r="F20" s="355"/>
    </row>
    <row r="21" spans="1:16" ht="189" customHeight="1" x14ac:dyDescent="0.25">
      <c r="B21" s="235"/>
      <c r="C21" s="166"/>
    </row>
    <row r="22" spans="1:16" ht="39.75" customHeight="1" x14ac:dyDescent="0.25">
      <c r="B22" s="422" t="s">
        <v>756</v>
      </c>
      <c r="C22" s="422"/>
      <c r="N22" s="159" t="str">
        <f>O22&amp;" - "&amp;P22</f>
        <v>026 01 - Šport pre všetkých, školský a univerzitný šport</v>
      </c>
      <c r="O22" s="159" t="s">
        <v>7</v>
      </c>
      <c r="P22" s="159" t="s">
        <v>854</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700</v>
      </c>
    </row>
    <row r="28" spans="1:16" x14ac:dyDescent="0.25">
      <c r="N28" s="159" t="s">
        <v>750</v>
      </c>
    </row>
    <row r="29" spans="1:16" x14ac:dyDescent="0.25">
      <c r="N29" s="159" t="s">
        <v>751</v>
      </c>
    </row>
    <row r="30" spans="1:16" x14ac:dyDescent="0.25">
      <c r="N30" s="159" t="s">
        <v>752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31B0E204-6A85-49AE-AA56-A53C251AFB1F}">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F24E-60DA-4614-9049-8A2DD66AB23F}">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7" width="19.109375" style="159" bestFit="1" customWidth="1"/>
    <col min="8" max="8" width="3.109375" style="159" customWidth="1"/>
    <col min="9" max="13" width="9.109375" style="159"/>
    <col min="14" max="14" width="38.5546875" style="159" hidden="1" customWidth="1"/>
    <col min="15" max="16" width="9.109375" style="159" hidden="1" customWidth="1"/>
    <col min="17" max="17" width="9.109375" style="159" customWidth="1"/>
    <col min="18"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tr">
        <f>Spolu!B17</f>
        <v>príspevok uznaným športom</v>
      </c>
    </row>
    <row r="2" spans="1:16" x14ac:dyDescent="0.25">
      <c r="N2" s="159" t="str">
        <f t="shared" ref="N2:N19" si="0">O2&amp;" - "&amp;P2</f>
        <v>b - príspevok Slovenskému olympijskému a športovému výboru</v>
      </c>
      <c r="O2" s="159" t="s">
        <v>201</v>
      </c>
      <c r="P2" s="159" t="str">
        <f>Spolu!B18</f>
        <v>príspevok Slovenskému olympijskému a športovému výboru</v>
      </c>
    </row>
    <row r="3" spans="1:16" x14ac:dyDescent="0.25">
      <c r="E3" s="424" t="s">
        <v>754</v>
      </c>
      <c r="F3" s="425"/>
      <c r="N3" s="159" t="str">
        <f t="shared" si="0"/>
        <v>c - príspevok Slovenskému paralympijskému výboru</v>
      </c>
      <c r="O3" s="159" t="s">
        <v>202</v>
      </c>
      <c r="P3" s="159" t="str">
        <f>Spolu!B19</f>
        <v>príspevok Slovenskému paralympijskému výboru</v>
      </c>
    </row>
    <row r="4" spans="1:16" ht="45.75" customHeight="1" x14ac:dyDescent="0.25">
      <c r="E4" s="425"/>
      <c r="F4" s="425"/>
      <c r="N4" s="159" t="str">
        <f t="shared" si="0"/>
        <v>d - príspevok športovcom top tímu</v>
      </c>
      <c r="O4" s="159" t="s">
        <v>203</v>
      </c>
      <c r="P4" s="159" t="str">
        <f>Spolu!B20</f>
        <v>príspevok športovcom top tímu</v>
      </c>
    </row>
    <row r="5" spans="1:16" ht="30.75" customHeight="1" x14ac:dyDescent="0.25">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5">
      <c r="C6" s="160" t="s">
        <v>1659</v>
      </c>
      <c r="E6" s="162" t="s">
        <v>745</v>
      </c>
      <c r="F6" s="171"/>
      <c r="N6" s="159" t="str">
        <f t="shared" si="0"/>
        <v>f - plnenie úloh verejného záujmu v športe</v>
      </c>
      <c r="O6" s="159" t="s">
        <v>205</v>
      </c>
      <c r="P6" s="159" t="str">
        <f>Spolu!B22</f>
        <v>plnenie úloh verejného záujmu v športe</v>
      </c>
    </row>
    <row r="7" spans="1:16" x14ac:dyDescent="0.25">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5">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5">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5">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5">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3">
      <c r="A12" s="426" t="s">
        <v>740</v>
      </c>
      <c r="B12" s="426"/>
      <c r="C12" s="426"/>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5">
      <c r="A13" s="42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7"/>
      <c r="C13" s="427"/>
      <c r="F13" s="218" t="s">
        <v>1663</v>
      </c>
      <c r="N13" s="159" t="str">
        <f t="shared" si="0"/>
        <v>m - Organizácia tradičných športových podujatí</v>
      </c>
      <c r="O13" s="159" t="s">
        <v>212</v>
      </c>
      <c r="P13" s="159" t="str">
        <f>Spolu!B29</f>
        <v>Organizácia tradičných športových podujatí</v>
      </c>
    </row>
    <row r="14" spans="1:16" ht="34.35" customHeight="1" x14ac:dyDescent="0.25">
      <c r="A14" s="161" t="s">
        <v>741</v>
      </c>
      <c r="B14" s="428" t="s">
        <v>1321</v>
      </c>
      <c r="C14" s="429"/>
      <c r="F14" s="218" t="s">
        <v>1664</v>
      </c>
      <c r="N14" s="159" t="str">
        <f t="shared" si="0"/>
        <v xml:space="preserve">n - </v>
      </c>
      <c r="O14" s="159" t="s">
        <v>213</v>
      </c>
    </row>
    <row r="15" spans="1:16" ht="34.35" customHeight="1" x14ac:dyDescent="0.25">
      <c r="A15" s="161" t="s">
        <v>742</v>
      </c>
      <c r="B15" s="428"/>
      <c r="C15" s="429"/>
      <c r="F15" s="431"/>
      <c r="N15" s="159" t="str">
        <f t="shared" si="0"/>
        <v xml:space="preserve">o - </v>
      </c>
      <c r="O15" s="159" t="s">
        <v>214</v>
      </c>
    </row>
    <row r="16" spans="1:16" x14ac:dyDescent="0.25">
      <c r="A16" s="161" t="s">
        <v>743</v>
      </c>
      <c r="B16" s="164">
        <f>F8</f>
        <v>0</v>
      </c>
      <c r="C16" s="159"/>
      <c r="F16" s="431"/>
      <c r="N16" s="159" t="str">
        <f t="shared" si="0"/>
        <v xml:space="preserve">p - </v>
      </c>
      <c r="O16" s="159" t="s">
        <v>215</v>
      </c>
    </row>
    <row r="17" spans="1:16" ht="32.1" customHeight="1" x14ac:dyDescent="0.25">
      <c r="A17" s="161" t="s">
        <v>744</v>
      </c>
      <c r="B17" s="164">
        <f>F9</f>
        <v>0</v>
      </c>
      <c r="C17" s="159"/>
      <c r="F17" s="431"/>
      <c r="N17" s="159" t="str">
        <f t="shared" si="0"/>
        <v xml:space="preserve">q - </v>
      </c>
      <c r="O17" s="159" t="s">
        <v>216</v>
      </c>
    </row>
    <row r="18" spans="1:16" ht="15.6" thickBot="1" x14ac:dyDescent="0.3">
      <c r="B18" s="216" t="s">
        <v>861</v>
      </c>
      <c r="C18" s="217">
        <v>31</v>
      </c>
      <c r="N18" s="159" t="str">
        <f t="shared" si="0"/>
        <v xml:space="preserve">r - </v>
      </c>
      <c r="O18" s="159" t="s">
        <v>217</v>
      </c>
    </row>
    <row r="19" spans="1:16" x14ac:dyDescent="0.25">
      <c r="B19" s="216" t="s">
        <v>860</v>
      </c>
      <c r="C19" s="164" t="str">
        <f>Spolu!C4</f>
        <v>17316723</v>
      </c>
      <c r="E19" s="230"/>
      <c r="F19" s="167" t="s">
        <v>753</v>
      </c>
      <c r="G19" s="231"/>
      <c r="H19" s="168"/>
      <c r="N19" s="159" t="str">
        <f t="shared" si="0"/>
        <v xml:space="preserve"> - </v>
      </c>
    </row>
    <row r="20" spans="1:16" x14ac:dyDescent="0.25">
      <c r="A20" s="161" t="s">
        <v>707</v>
      </c>
      <c r="B20" s="165">
        <f>F6</f>
        <v>0</v>
      </c>
      <c r="C20" s="159"/>
      <c r="E20" s="230"/>
      <c r="F20" s="169" t="s">
        <v>1116</v>
      </c>
      <c r="G20" s="356">
        <v>421947749445</v>
      </c>
      <c r="H20" s="170"/>
    </row>
    <row r="21" spans="1:16" x14ac:dyDescent="0.25">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5">
      <c r="A22" s="159"/>
      <c r="B22" s="159"/>
      <c r="E22" s="230"/>
      <c r="F22" s="169" t="s">
        <v>1073</v>
      </c>
      <c r="G22" s="356">
        <v>421947749717</v>
      </c>
      <c r="H22" s="170"/>
      <c r="N22" s="159" t="str">
        <f>O22&amp;" - "&amp;P22</f>
        <v>026 02 - Uznané športy</v>
      </c>
      <c r="O22" s="159" t="s">
        <v>6</v>
      </c>
      <c r="P22" s="159" t="s">
        <v>196</v>
      </c>
    </row>
    <row r="23" spans="1:16" ht="80.400000000000006" customHeight="1" thickBot="1" x14ac:dyDescent="0.3">
      <c r="A23" s="303"/>
      <c r="B23" s="235"/>
      <c r="C23" s="229"/>
      <c r="E23" s="160"/>
      <c r="F23" s="232"/>
      <c r="G23" s="233"/>
      <c r="H23" s="234"/>
      <c r="N23" s="159" t="str">
        <f>O23&amp;" - "&amp;P23</f>
        <v>026 03 - Národné športové projekty</v>
      </c>
      <c r="O23" s="159" t="s">
        <v>10</v>
      </c>
      <c r="P23" s="159" t="s">
        <v>197</v>
      </c>
    </row>
    <row r="24" spans="1:16" ht="39.75" customHeight="1" x14ac:dyDescent="0.25">
      <c r="A24" s="302"/>
      <c r="B24" s="430" t="s">
        <v>756</v>
      </c>
      <c r="C24" s="430"/>
      <c r="N24" s="159" t="str">
        <f>O24&amp;" - "&amp;P24</f>
        <v>026 04 - Športová infraštruktúra</v>
      </c>
      <c r="O24" s="159" t="s">
        <v>9</v>
      </c>
      <c r="P24" s="159" t="s">
        <v>198</v>
      </c>
    </row>
    <row r="25" spans="1:16" x14ac:dyDescent="0.25">
      <c r="N25" s="159" t="str">
        <f>O25&amp;" - "&amp;P25</f>
        <v>026 05 - Prierezové činnosti v športe</v>
      </c>
      <c r="O25" s="159" t="s">
        <v>12</v>
      </c>
      <c r="P25" s="159" t="s">
        <v>700</v>
      </c>
    </row>
    <row r="27" spans="1:16" x14ac:dyDescent="0.25">
      <c r="N27" s="159" t="s">
        <v>2237</v>
      </c>
    </row>
    <row r="28" spans="1:16" x14ac:dyDescent="0.25">
      <c r="N28" s="159" t="s">
        <v>2238</v>
      </c>
    </row>
    <row r="29" spans="1:16" x14ac:dyDescent="0.25">
      <c r="N29" s="159" t="s">
        <v>2239</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42DA8A04-BFE5-43FE-A001-8EEE162F63C5}">
      <formula1>$N$1:$N$19</formula1>
    </dataValidation>
    <dataValidation type="list" allowBlank="1" showInputMessage="1" showErrorMessage="1" sqref="B14:C14" xr:uid="{919FA461-7029-46F3-9B51-74693AF6A039}">
      <formula1>$N$21:$N$25</formula1>
    </dataValidation>
    <dataValidation type="list" allowBlank="1" showInputMessage="1" showErrorMessage="1" sqref="F9" xr:uid="{85FD0B8B-05F8-4E44-A04F-ECEE30DBA4F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49E3-B5F2-45CE-AC02-C759093590FF}">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645</v>
      </c>
    </row>
    <row r="2" spans="1:2" ht="30" customHeight="1" x14ac:dyDescent="0.25">
      <c r="A2" s="432" t="s">
        <v>646</v>
      </c>
      <c r="B2" s="432"/>
    </row>
    <row r="3" spans="1:2" x14ac:dyDescent="0.25">
      <c r="A3" s="75" t="s">
        <v>647</v>
      </c>
      <c r="B3" s="75" t="s">
        <v>648</v>
      </c>
    </row>
    <row r="4" spans="1:2" x14ac:dyDescent="0.25">
      <c r="A4" s="76" t="s">
        <v>649</v>
      </c>
      <c r="B4" s="76" t="s">
        <v>650</v>
      </c>
    </row>
    <row r="5" spans="1:2" x14ac:dyDescent="0.25">
      <c r="A5" s="76" t="s">
        <v>651</v>
      </c>
      <c r="B5" s="76" t="s">
        <v>652</v>
      </c>
    </row>
    <row r="6" spans="1:2" x14ac:dyDescent="0.25">
      <c r="A6" s="76" t="s">
        <v>653</v>
      </c>
      <c r="B6" s="76" t="s">
        <v>654</v>
      </c>
    </row>
    <row r="7" spans="1:2" x14ac:dyDescent="0.25">
      <c r="A7" s="76" t="s">
        <v>655</v>
      </c>
      <c r="B7" s="76" t="s">
        <v>656</v>
      </c>
    </row>
    <row r="8" spans="1:2" x14ac:dyDescent="0.25">
      <c r="A8" s="76" t="s">
        <v>657</v>
      </c>
      <c r="B8" s="76" t="s">
        <v>658</v>
      </c>
    </row>
    <row r="9" spans="1:2" x14ac:dyDescent="0.25">
      <c r="A9" s="76" t="s">
        <v>659</v>
      </c>
      <c r="B9" s="76" t="s">
        <v>660</v>
      </c>
    </row>
    <row r="10" spans="1:2" x14ac:dyDescent="0.25">
      <c r="A10" s="76" t="s">
        <v>661</v>
      </c>
      <c r="B10" s="76" t="s">
        <v>662</v>
      </c>
    </row>
    <row r="11" spans="1:2" x14ac:dyDescent="0.25">
      <c r="A11" s="76" t="s">
        <v>663</v>
      </c>
      <c r="B11" s="76" t="s">
        <v>664</v>
      </c>
    </row>
    <row r="12" spans="1:2" x14ac:dyDescent="0.25">
      <c r="A12" s="76" t="s">
        <v>665</v>
      </c>
      <c r="B12" s="76" t="s">
        <v>666</v>
      </c>
    </row>
    <row r="13" spans="1:2" x14ac:dyDescent="0.25">
      <c r="A13" s="76" t="s">
        <v>667</v>
      </c>
      <c r="B13" s="76" t="s">
        <v>668</v>
      </c>
    </row>
    <row r="14" spans="1:2" x14ac:dyDescent="0.25">
      <c r="A14" s="76" t="s">
        <v>669</v>
      </c>
      <c r="B14" s="76" t="s">
        <v>670</v>
      </c>
    </row>
    <row r="15" spans="1:2" x14ac:dyDescent="0.25">
      <c r="A15" s="76" t="s">
        <v>671</v>
      </c>
      <c r="B15" s="76" t="s">
        <v>672</v>
      </c>
    </row>
    <row r="16" spans="1:2" x14ac:dyDescent="0.25">
      <c r="A16" s="76" t="s">
        <v>673</v>
      </c>
      <c r="B16" s="76" t="s">
        <v>674</v>
      </c>
    </row>
    <row r="17" spans="1:2" x14ac:dyDescent="0.25">
      <c r="A17" s="77" t="s">
        <v>675</v>
      </c>
      <c r="B17" s="77" t="s">
        <v>676</v>
      </c>
    </row>
    <row r="18" spans="1:2" x14ac:dyDescent="0.25">
      <c r="A18" s="76" t="s">
        <v>677</v>
      </c>
      <c r="B18" s="77" t="s">
        <v>678</v>
      </c>
    </row>
    <row r="19" spans="1:2" x14ac:dyDescent="0.25">
      <c r="A19" s="77" t="s">
        <v>679</v>
      </c>
      <c r="B19" s="77" t="s">
        <v>680</v>
      </c>
    </row>
    <row r="20" spans="1:2" x14ac:dyDescent="0.25">
      <c r="A20" s="76" t="s">
        <v>681</v>
      </c>
      <c r="B20" s="76" t="s">
        <v>682</v>
      </c>
    </row>
    <row r="21" spans="1:2" x14ac:dyDescent="0.25">
      <c r="A21" s="76" t="s">
        <v>683</v>
      </c>
      <c r="B21" s="76" t="s">
        <v>684</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EF8CE04F-0B6B-4C1C-AA54-B2CE2B5E5B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Lenka Gunišová</cp:lastModifiedBy>
  <cp:lastPrinted>2024-07-15T12:25:40Z</cp:lastPrinted>
  <dcterms:created xsi:type="dcterms:W3CDTF">2017-02-20T06:20:12Z</dcterms:created>
  <dcterms:modified xsi:type="dcterms:W3CDTF">2024-09-17T18:35:09Z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