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24226"/>
  <mc:AlternateContent xmlns:mc="http://schemas.openxmlformats.org/markup-compatibility/2006">
    <mc:Choice Requires="x15">
      <x15ac:absPath xmlns:x15ac="http://schemas.microsoft.com/office/spreadsheetml/2010/11/ac" url="https://d.docs.live.net/62268999b4b073bb/Počítač/SOFTBALL SSA ALL/2025ssa/Zverejňovanie/"/>
    </mc:Choice>
  </mc:AlternateContent>
  <xr:revisionPtr revIDLastSave="0" documentId="8_{01894B25-BFA8-461B-B412-2379755962A1}" xr6:coauthVersionLast="47" xr6:coauthVersionMax="47" xr10:uidLastSave="{00000000-0000-0000-0000-000000000000}"/>
  <bookViews>
    <workbookView xWindow="-120" yWindow="-120" windowWidth="25440" windowHeight="1539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N123" i="1" s="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s="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s="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s="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267" i="1"/>
  <c r="N295" i="1"/>
  <c r="N232"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A25" i="4"/>
  <c r="K25" i="4" s="1"/>
  <c r="A18" i="4"/>
  <c r="M19" i="4" s="1"/>
  <c r="D66" i="4"/>
  <c r="A130" i="9" s="1"/>
  <c r="H33" i="4"/>
  <c r="B85" i="9" s="1"/>
  <c r="J13" i="4"/>
  <c r="A92" i="4"/>
  <c r="K92" i="4" s="1"/>
  <c r="I10" i="4"/>
  <c r="A6" i="4"/>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I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D69" i="4"/>
  <c r="A121" i="9" s="1"/>
  <c r="C57" i="4"/>
  <c r="I23" i="4"/>
  <c r="C4" i="4"/>
  <c r="F16" i="4"/>
  <c r="K68" i="9" s="1"/>
  <c r="F9" i="4"/>
  <c r="K61" i="9" s="1"/>
  <c r="C22" i="4"/>
  <c r="A53" i="4"/>
  <c r="K53" i="4" s="1"/>
  <c r="J83" i="4"/>
  <c r="J42" i="4"/>
  <c r="I72" i="4"/>
  <c r="H58" i="4"/>
  <c r="B110" i="9" s="1"/>
  <c r="D89" i="4"/>
  <c r="D24" i="4"/>
  <c r="A76" i="9" s="1"/>
  <c r="A30" i="4"/>
  <c r="M31" i="4" s="1"/>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C74" i="4"/>
  <c r="C5" i="4"/>
  <c r="J19" i="4"/>
  <c r="D65" i="4"/>
  <c r="A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M27" i="4" s="1"/>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M83" i="4"/>
  <c r="K82" i="4"/>
  <c r="C95" i="9"/>
  <c r="I95" i="9"/>
  <c r="D95" i="9"/>
  <c r="C14" i="6"/>
  <c r="K6" i="4"/>
  <c r="M7" i="4"/>
  <c r="K24" i="4"/>
  <c r="M25" i="4"/>
  <c r="L121" i="9"/>
  <c r="M121" i="9" s="1"/>
  <c r="E121" i="9"/>
  <c r="I121" i="9"/>
  <c r="C121" i="9"/>
  <c r="F121" i="9"/>
  <c r="D121" i="9"/>
  <c r="K14" i="4"/>
  <c r="M15" i="4"/>
  <c r="K62" i="4"/>
  <c r="K44" i="4"/>
  <c r="M45" i="4"/>
  <c r="K16" i="4"/>
  <c r="M17" i="4"/>
  <c r="K46" i="4"/>
  <c r="M47" i="4"/>
  <c r="E75" i="9"/>
  <c r="C75" i="9"/>
  <c r="L75" i="9"/>
  <c r="I75" i="9"/>
  <c r="F75" i="9"/>
  <c r="K56" i="4"/>
  <c r="M57" i="4"/>
  <c r="I85" i="9"/>
  <c r="E85" i="9"/>
  <c r="F85" i="9"/>
  <c r="L85" i="9"/>
  <c r="M85" i="9" s="1"/>
  <c r="D85" i="9"/>
  <c r="C85" i="9"/>
  <c r="K78" i="4"/>
  <c r="L55" i="9"/>
  <c r="M55" i="9" s="1"/>
  <c r="C55" i="9"/>
  <c r="K48" i="4"/>
  <c r="M49" i="4"/>
  <c r="M23" i="4"/>
  <c r="K22" i="4"/>
  <c r="L96" i="9"/>
  <c r="D96" i="9"/>
  <c r="I96" i="9"/>
  <c r="E96" i="9"/>
  <c r="F96" i="9"/>
  <c r="C96" i="9"/>
  <c r="I117" i="9"/>
  <c r="E117" i="9"/>
  <c r="D117" i="9"/>
  <c r="C117" i="9"/>
  <c r="F117" i="9"/>
  <c r="L117" i="9"/>
  <c r="L115" i="9"/>
  <c r="C115" i="9"/>
  <c r="I115" i="9"/>
  <c r="D115" i="9"/>
  <c r="F115" i="9"/>
  <c r="E115" i="9"/>
  <c r="E63" i="9"/>
  <c r="F63" i="9"/>
  <c r="D63" i="9"/>
  <c r="I63" i="9"/>
  <c r="C63" i="9"/>
  <c r="L63" i="9"/>
  <c r="D76" i="9"/>
  <c r="F76" i="9"/>
  <c r="C76" i="9"/>
  <c r="E76" i="9"/>
  <c r="L76" i="9"/>
  <c r="I76" i="9"/>
  <c r="M69" i="4"/>
  <c r="K68" i="4"/>
  <c r="D69" i="9"/>
  <c r="C69" i="9"/>
  <c r="E69" i="9"/>
  <c r="F69" i="9"/>
  <c r="I69" i="9"/>
  <c r="L69" i="9"/>
  <c r="M69" i="9" s="1"/>
  <c r="F87" i="9"/>
  <c r="I87" i="9"/>
  <c r="D87" i="9"/>
  <c r="E87" i="9"/>
  <c r="C87" i="9"/>
  <c r="L87" i="9"/>
  <c r="C56" i="9"/>
  <c r="L56" i="9"/>
  <c r="M56" i="9" s="1"/>
  <c r="C103" i="9"/>
  <c r="F103" i="9"/>
  <c r="L103" i="9"/>
  <c r="I103" i="9"/>
  <c r="E103" i="9"/>
  <c r="D103" i="9"/>
  <c r="F60" i="9"/>
  <c r="C60" i="9"/>
  <c r="D60" i="9"/>
  <c r="E60" i="9"/>
  <c r="L60" i="9"/>
  <c r="M60" i="9" s="1"/>
  <c r="I60" i="9"/>
  <c r="C65" i="9"/>
  <c r="F65" i="9"/>
  <c r="D65" i="9"/>
  <c r="I65" i="9"/>
  <c r="E65" i="9"/>
  <c r="L65" i="9"/>
  <c r="K18" i="4"/>
  <c r="C79" i="9"/>
  <c r="E79" i="9"/>
  <c r="I79" i="9"/>
  <c r="D79" i="9"/>
  <c r="C13" i="6"/>
  <c r="F59" i="9"/>
  <c r="C59" i="9"/>
  <c r="L59" i="9"/>
  <c r="M59" i="9" s="1"/>
  <c r="E59" i="9"/>
  <c r="I59" i="9"/>
  <c r="D59" i="9"/>
  <c r="M5" i="4"/>
  <c r="K4" i="4"/>
  <c r="J4" i="4" s="1"/>
  <c r="F56" i="9" s="1"/>
  <c r="M33" i="4"/>
  <c r="K32" i="4"/>
  <c r="C10" i="6"/>
  <c r="C68" i="9"/>
  <c r="L68" i="9"/>
  <c r="M68" i="9" s="1"/>
  <c r="D68" i="9"/>
  <c r="I68" i="9"/>
  <c r="F68" i="9"/>
  <c r="E68" i="9"/>
  <c r="K50" i="4"/>
  <c r="M51" i="4"/>
  <c r="K40" i="9"/>
  <c r="L41" i="9"/>
  <c r="L43" i="9"/>
  <c r="L46" i="9" s="1"/>
  <c r="K45" i="9"/>
  <c r="B43" i="9" s="1"/>
  <c r="M37" i="4"/>
  <c r="K36" i="4"/>
  <c r="M13" i="4"/>
  <c r="K12" i="4"/>
  <c r="F74" i="9"/>
  <c r="C74" i="9"/>
  <c r="L74" i="9"/>
  <c r="M74" i="9" s="1"/>
  <c r="E74" i="9"/>
  <c r="D74" i="9"/>
  <c r="I74" i="9"/>
  <c r="C92" i="9"/>
  <c r="D92" i="9"/>
  <c r="F92" i="9"/>
  <c r="E92" i="9"/>
  <c r="I92" i="9"/>
  <c r="L92" i="9"/>
  <c r="F66" i="9"/>
  <c r="C11" i="6"/>
  <c r="I124" i="9"/>
  <c r="D124" i="9"/>
  <c r="L124" i="9"/>
  <c r="C124" i="9"/>
  <c r="F124" i="9"/>
  <c r="E124" i="9"/>
  <c r="L94" i="9"/>
  <c r="I84" i="9"/>
  <c r="C84" i="9"/>
  <c r="D84" i="9"/>
  <c r="E84" i="9"/>
  <c r="F84" i="9"/>
  <c r="L84" i="9"/>
  <c r="M84" i="9" s="1"/>
  <c r="I123" i="9"/>
  <c r="L123" i="9"/>
  <c r="M123" i="9" s="1"/>
  <c r="F123" i="9"/>
  <c r="E123" i="9"/>
  <c r="C123" i="9"/>
  <c r="D123" i="9"/>
  <c r="K30" i="4" l="1"/>
  <c r="L79" i="9"/>
  <c r="E94" i="9"/>
  <c r="F94" i="9"/>
  <c r="M103" i="9"/>
  <c r="C94" i="9"/>
  <c r="D101" i="9"/>
  <c r="D94" i="9"/>
  <c r="K26" i="4"/>
  <c r="M65" i="9"/>
  <c r="M75" i="4"/>
  <c r="E101" i="9"/>
  <c r="C101" i="9"/>
  <c r="J101" i="9" s="1"/>
  <c r="F53" i="9"/>
  <c r="L102" i="9"/>
  <c r="I101" i="9"/>
  <c r="F101" i="9"/>
  <c r="M117" i="9"/>
  <c r="D56" i="9"/>
  <c r="E56" i="9" s="1"/>
  <c r="F62" i="9"/>
  <c r="I5" i="4"/>
  <c r="I2" i="4"/>
  <c r="D54" i="9" s="1"/>
  <c r="M91" i="4"/>
  <c r="M127" i="9"/>
  <c r="M116" i="9"/>
  <c r="E71" i="9"/>
  <c r="D71" i="9"/>
  <c r="C71" i="9"/>
  <c r="F71" i="9"/>
  <c r="E114" i="9"/>
  <c r="M55" i="4"/>
  <c r="M77" i="4"/>
  <c r="I78" i="9"/>
  <c r="L98" i="9"/>
  <c r="M98" i="9" s="1"/>
  <c r="D98" i="9"/>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L126" i="9"/>
  <c r="M126" i="9" s="1"/>
  <c r="D66" i="9"/>
  <c r="J66" i="9" s="1"/>
  <c r="I114" i="9"/>
  <c r="I99" i="9"/>
  <c r="L99" i="9"/>
  <c r="M99" i="9" s="1"/>
  <c r="L66" i="9"/>
  <c r="M66" i="9" s="1"/>
  <c r="K88" i="4"/>
  <c r="I66" i="9"/>
  <c r="M102" i="9"/>
  <c r="K38" i="4"/>
  <c r="F99" i="9"/>
  <c r="L110" i="9"/>
  <c r="M110" i="9" s="1"/>
  <c r="F126" i="9"/>
  <c r="D99" i="9"/>
  <c r="E126" i="9"/>
  <c r="C93" i="9"/>
  <c r="F98" i="9"/>
  <c r="M81" i="9"/>
  <c r="L78" i="9"/>
  <c r="M78" i="9" s="1"/>
  <c r="E98" i="9"/>
  <c r="F78" i="9"/>
  <c r="L97" i="9"/>
  <c r="M97" i="9" s="1"/>
  <c r="M96" i="9"/>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79" i="9"/>
  <c r="M11" i="4"/>
  <c r="C89" i="9"/>
  <c r="C81" i="9"/>
  <c r="C77" i="9"/>
  <c r="K52" i="4"/>
  <c r="L119" i="9"/>
  <c r="M119" i="9" s="1"/>
  <c r="L106" i="9"/>
  <c r="M106" i="9" s="1"/>
  <c r="D119" i="9"/>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M114" i="9"/>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121" i="9"/>
  <c r="J75" i="9"/>
  <c r="J71" i="9"/>
  <c r="J115" i="9"/>
  <c r="C15" i="6"/>
  <c r="J92" i="9"/>
  <c r="J95" i="9"/>
  <c r="J74" i="9"/>
  <c r="J59" i="9"/>
  <c r="J87" i="9"/>
  <c r="J85" i="9"/>
  <c r="J98" i="9"/>
  <c r="B38" i="9"/>
  <c r="I39" i="9"/>
  <c r="H39" i="9"/>
  <c r="H40" i="9"/>
  <c r="J56" i="9"/>
  <c r="J63" i="9"/>
  <c r="J65" i="9"/>
  <c r="J96" i="9"/>
  <c r="R41" i="9"/>
  <c r="T41" i="9"/>
  <c r="L42" i="9"/>
  <c r="C40" i="9" s="1"/>
  <c r="L11" i="9"/>
  <c r="P41" i="9"/>
  <c r="N41" i="9"/>
  <c r="J84" i="9"/>
  <c r="J94" i="9"/>
  <c r="J124" i="9"/>
  <c r="J117" i="9"/>
  <c r="J55" i="9"/>
  <c r="J103" i="9"/>
  <c r="J40" i="9"/>
  <c r="H44" i="9"/>
  <c r="H45" i="9"/>
  <c r="I44" i="9"/>
  <c r="J76" i="9"/>
  <c r="R46" i="9"/>
  <c r="L47" i="9"/>
  <c r="C45" i="9" s="1"/>
  <c r="N46" i="9"/>
  <c r="T46" i="9"/>
  <c r="L13" i="9"/>
  <c r="P46" i="9"/>
  <c r="J60" i="9"/>
  <c r="J69" i="9"/>
  <c r="J119" i="9" l="1"/>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E130" i="9" s="1"/>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J118" i="9" l="1"/>
  <c r="C130" i="9"/>
  <c r="J130" i="9" s="1"/>
  <c r="G118" i="9"/>
  <c r="G44" i="9"/>
  <c r="G46" i="9" s="1"/>
  <c r="D41" i="9"/>
  <c r="G39" i="9"/>
  <c r="F47" i="9"/>
  <c r="F46" i="9"/>
  <c r="E41" i="9"/>
  <c r="G47" i="9"/>
  <c r="I47" i="9" s="1"/>
  <c r="D46" i="9"/>
  <c r="I45" i="9"/>
  <c r="I40" i="9"/>
  <c r="F41" i="9"/>
  <c r="F42" i="9"/>
  <c r="E46" i="9"/>
  <c r="K47" i="9" l="1"/>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<sst xmlns="http://schemas.openxmlformats.org/spreadsheetml/2006/main" count="2782" uniqueCount="1562">
  <si>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</si>
  <si>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</si>
  <si>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</si>
  <si>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</si>
  <si>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</si>
  <si>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</si>
  <si>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</si>
  <si>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</si>
  <si>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</si>
  <si>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</si>
  <si>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</si>
  <si>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</si>
  <si>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</si>
  <si>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</si>
  <si>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</si>
  <si>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</si>
  <si>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</si>
  <si>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</si>
  <si>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</si>
  <si>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</si>
  <si>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</si>
  <si>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</si>
  <si>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</si>
  <si>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</si>
  <si>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</si>
  <si>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</si>
  <si>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</si>
  <si>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</si>
  <si>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</si>
  <si>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</si>
  <si>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</si>
  <si>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</si>
  <si>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</si>
  <si>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</si>
  <si>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</si>
  <si>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</si>
  <si>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</si>
  <si>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</si>
  <si>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</si>
  <si>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</si>
  <si>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</si>
  <si>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</si>
  <si>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</si>
  <si>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</si>
  <si>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</si>
  <si>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</si>
  <si>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</si>
  <si>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</si>
  <si>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</si>
  <si>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</si>
  <si>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</si>
  <si>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</si>
  <si>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</si>
  <si>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</si>
  <si>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</si>
  <si>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</si>
  <si>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</si>
  <si>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</si>
  <si>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</si>
  <si>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</si>
  <si>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</si>
  <si>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</si>
  <si>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</si>
  <si>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</si>
  <si>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</si>
  <si>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</si>
  <si>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</si>
  <si>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</si>
  <si>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</si>
  <si>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</si>
  <si>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</si>
  <si>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</si>
  <si>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</si>
  <si>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</si>
  <si>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</si>
  <si>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</si>
  <si>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</si>
  <si>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</si>
  <si>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</si>
  <si>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</si>
  <si>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</si>
  <si>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</si>
  <si>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</si>
  <si>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</si>
  <si>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</si>
  <si>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</si>
  <si>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</si>
  <si>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</si>
  <si>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</si>
  <si>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</si>
  <si>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</si>
  <si>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</si>
  <si>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</si>
  <si>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</si>
  <si>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</si>
  <si>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</si>
  <si>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</si>
  <si>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</si>
  <si>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</si>
  <si>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</si>
  <si>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</si>
  <si>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</si>
  <si>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</si>
  <si>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</si>
  <si>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</si>
  <si>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</si>
  <si>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</si>
  <si>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</si>
  <si>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</si>
  <si>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</si>
  <si>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</si>
  <si>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</si>
  <si>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</si>
  <si>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</si>
  <si>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</si>
  <si>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</si>
  <si>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</si>
  <si>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</si>
  <si>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</si>
  <si>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</si>
  <si>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</si>
  <si>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</si>
  <si>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</si>
  <si>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</si>
  <si>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</si>
  <si>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</si>
  <si>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</si>
  <si>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</si>
  <si>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</si>
  <si>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</si>
  <si>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</si>
  <si>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</si>
  <si>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</si>
  <si>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</si>
  <si>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</si>
  <si>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</si>
  <si>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</si>
  <si>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</si>
  <si>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</si>
  <si>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</si>
  <si>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</si>
  <si>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</si>
  <si>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</si>
  <si>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</si>
  <si>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</si>
  <si>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</si>
  <si>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</si>
  <si>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</si>
  <si>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</si>
  <si>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</si>
  <si>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</si>
  <si>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</si>
  <si>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</si>
  <si>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</si>
  <si>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</si>
  <si>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</si>
  <si>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</si>
  <si>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</si>
  <si>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</si>
  <si>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</si>
  <si>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</si>
  <si>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</si>
  <si>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</si>
  <si>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</si>
  <si>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</si>
  <si>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</si>
  <si>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</si>
  <si>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</si>
  <si>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</si>
  <si>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</si>
  <si>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</si>
  <si>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</si>
  <si>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</si>
  <si>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</si>
  <si>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</si>
  <si>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</si>
  <si>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</si>
  <si>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</si>
  <si>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</si>
  <si>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</si>
  <si>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</si>
  <si>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</si>
  <si>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</si>
  <si>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</si>
  <si>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</si>
  <si>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</si>
  <si>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</si>
  <si>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</si>
  <si>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</si>
  <si>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</si>
  <si>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</si>
  <si>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</si>
  <si>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</si>
  <si>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</si>
  <si>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</si>
  <si>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</si>
  <si>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</si>
  <si>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</si>
  <si>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</si>
  <si>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</si>
  <si>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</si>
  <si>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</si>
  <si>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</si>
  <si>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</si>
  <si>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</si>
  <si>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</si>
  <si>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</si>
  <si>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</si>
  <si>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</si>
  <si>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</si>
  <si>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</si>
  <si>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</si>
  <si>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</si>
  <si>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</si>
  <si>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</si>
  <si>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</si>
  <si>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</si>
  <si>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</si>
  <si>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</si>
  <si>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</si>
  <si>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</si>
  <si>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</si>
  <si>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</si>
  <si>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</si>
  <si>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</si>
  <si>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</si>
  <si>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</si>
  <si>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</si>
  <si>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</si>
  <si>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</si>
  <si>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</si>
  <si>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</si>
  <si>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</si>
  <si>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</si>
  <si>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</si>
  <si>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</si>
  <si>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</si>
  <si>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</si>
  <si>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</si>
  <si>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</si>
  <si>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</si>
  <si>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</si>
  <si>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</si>
  <si>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</si>
  <si>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</si>
  <si>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</si>
  <si>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</si>
  <si>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</si>
  <si>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</si>
  <si>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</si>
  <si>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</si>
  <si>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</si>
  <si>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</si>
  <si>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</si>
  <si>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</si>
  <si>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</si>
  <si>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</si>
  <si>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</si>
  <si>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</si>
  <si>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</si>
  <si>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</si>
  <si>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</si>
  <si>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</si>
  <si>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</si>
  <si>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</si>
  <si>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</si>
  <si>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</si>
  <si>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</si>
  <si>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</si>
  <si>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</si>
  <si>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</si>
  <si>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</si>
  <si>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</si>
  <si>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</si>
  <si>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</si>
  <si>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</si>
  <si>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</si>
  <si>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</si>
  <si>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</si>
  <si>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</si>
  <si>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</si>
  <si>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</si>
  <si>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</si>
  <si>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</si>
  <si>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</si>
  <si>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</si>
  <si>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</si>
  <si>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</si>
  <si>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</si>
  <si>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</si>
  <si>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</si>
  <si>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</si>
  <si>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</si>
  <si>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</si>
  <si>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</si>
  <si>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</si>
  <si>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</si>
  <si>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</si>
  <si>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</si>
  <si>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</si>
  <si>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</si>
  <si>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</si>
  <si>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</si>
  <si>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</si>
  <si>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</si>
  <si>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</si>
  <si>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</si>
  <si>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</si>
  <si>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</si>
  <si>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</si>
  <si>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</si>
  <si>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</si>
  <si>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</si>
  <si>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</si>
  <si>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</si>
  <si>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</si>
  <si>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</si>
  <si>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</si>
  <si>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</si>
  <si>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</si>
  <si>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</si>
  <si>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</si>
  <si>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</si>
  <si>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</si>
  <si>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</si>
  <si>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</si>
  <si>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</si>
  <si>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</si>
  <si>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</si>
  <si>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</si>
  <si>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</si>
  <si>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</si>
  <si>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</si>
  <si>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</si>
  <si>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</si>
  <si>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</si>
  <si>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</si>
  <si>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</si>
  <si>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</si>
  <si>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</si>
  <si>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</si>
  <si>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</si>
  <si>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</si>
  <si>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</si>
  <si>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</si>
  <si>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</si>
  <si>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</si>
  <si>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</si>
  <si>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</si>
  <si>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</si>
  <si>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</si>
  <si>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</si>
  <si>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</si>
  <si>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</si>
  <si>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</si>
  <si>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</si>
  <si>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</si>
  <si>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</si>
  <si>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</si>
  <si>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</si>
  <si>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</si>
  <si>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</si>
  <si>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</si>
  <si>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</si>
  <si>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</si>
  <si>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</si>
  <si>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</si>
  <si>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</si>
  <si>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</si>
  <si>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</si>
  <si>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</si>
  <si>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</si>
  <si>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</si>
  <si>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</si>
  <si>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</si>
  <si>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</si>
  <si>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</si>
  <si>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</si>
  <si>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</si>
  <si>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</si>
  <si>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</si>
  <si>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</si>
  <si>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</si>
  <si>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</si>
  <si>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</si>
  <si>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</si>
  <si>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</si>
  <si>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</si>
  <si>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</si>
  <si>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</si>
  <si>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</si>
  <si>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</si>
  <si>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</si>
  <si>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</si>
  <si>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</si>
  <si>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</si>
  <si>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</si>
  <si>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</si>
  <si>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</si>
  <si>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</si>
  <si>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</si>
  <si>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</si>
  <si>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</si>
  <si>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</si>
  <si>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</si>
  <si>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</si>
  <si>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</si>
  <si>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</si>
  <si>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</si>
  <si>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</si>
  <si>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</si>
  <si>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</si>
  <si>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</si>
  <si>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</si>
  <si>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</si>
  <si>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</si>
  <si>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</si>
  <si>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</si>
  <si>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</si>
  <si>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</si>
  <si>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</si>
  <si>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</si>
  <si>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</si>
  <si>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</si>
  <si>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</si>
  <si>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</si>
  <si>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</si>
  <si>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</si>
  <si>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</si>
  <si>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</si>
  <si>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</si>
  <si>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</si>
  <si>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</si>
  <si>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</si>
  <si>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</si>
  <si>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</si>
  <si>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</si>
  <si>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</si>
  <si>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</si>
  <si>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</si>
  <si>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</si>
  <si>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</si>
  <si>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</si>
  <si>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</si>
  <si>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</si>
  <si>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</si>
  <si>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</si>
  <si>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</si>
  <si>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</si>
  <si>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</si>
  <si>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</si>
  <si>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</si>
  <si>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</si>
  <si>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</si>
  <si>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</si>
  <si>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</si>
  <si>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</si>
  <si>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</si>
  <si>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</si>
  <si>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</si>
  <si>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</si>
  <si>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</si>
  <si>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</si>
  <si>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</si>
  <si>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</si>
  <si>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</si>
  <si>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</si>
  <si>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</si>
  <si>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</si>
  <si>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</si>
  <si>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</si>
  <si>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</si>
  <si>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</si>
  <si>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</si>
  <si>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</si>
  <si>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</si>
  <si>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</si>
  <si>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</si>
  <si>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</si>
  <si>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</si>
  <si>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</si>
  <si>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</si>
  <si>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</si>
  <si>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</si>
  <si>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</si>
  <si>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</si>
  <si>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</si>
  <si>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</si>
  <si>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</si>
  <si>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</si>
  <si>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</si>
  <si>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</si>
  <si>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</si>
  <si>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</si>
  <si>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</si>
  <si>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</si>
  <si>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</si>
  <si>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</si>
  <si>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</si>
  <si>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</si>
  <si>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</si>
  <si>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</si>
  <si>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</si>
  <si>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</si>
  <si>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</si>
  <si>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</si>
  <si>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</si>
  <si>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</si>
  <si>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</si>
  <si>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</si>
  <si>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</si>
  <si>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</si>
  <si>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</si>
  <si>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</si>
  <si>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</si>
  <si>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</si>
  <si>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</si>
  <si>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</si>
  <si>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</si>
  <si>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</si>
  <si>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</si>
  <si>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</si>
  <si>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</si>
  <si>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</si>
  <si>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</si>
  <si>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</si>
  <si>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</si>
  <si>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</si>
  <si>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</si>
  <si>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</si>
  <si>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</si>
  <si>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</si>
  <si>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</si>
  <si>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</si>
  <si>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</si>
  <si>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</si>
  <si>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</si>
  <si>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</si>
  <si>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</si>
  <si>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</si>
  <si>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</si>
  <si>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</si>
  <si>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</si>
  <si>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</si>
  <si>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</si>
  <si>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</si>
  <si>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</si>
  <si>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</si>
  <si>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</si>
  <si>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</si>
  <si>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</si>
  <si>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</si>
  <si>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</si>
  <si>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</si>
  <si>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</si>
  <si>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</si>
  <si>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</si>
  <si>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</si>
  <si>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</si>
  <si>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</si>
  <si>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</si>
  <si>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</si>
  <si>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</si>
  <si>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</si>
  <si>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</si>
  <si>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</si>
  <si>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</si>
  <si>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</si>
  <si>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</si>
  <si>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</si>
  <si>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</si>
  <si>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</si>
  <si>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</si>
  <si>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</si>
  <si>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</si>
  <si>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</si>
  <si>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</si>
  <si>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</si>
  <si>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</si>
  <si>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</si>
  <si>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</si>
  <si>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</si>
  <si>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</si>
  <si>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</si>
  <si>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</si>
  <si>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</si>
  <si>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</si>
  <si>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</si>
  <si>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</si>
  <si>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</si>
  <si>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</si>
  <si>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</si>
  <si>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</si>
  <si>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</si>
  <si>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</si>
  <si>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</si>
  <si>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</si>
  <si>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</si>
  <si>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</si>
  <si>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</si>
  <si>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</si>
  <si>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</si>
  <si>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</si>
  <si>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</si>
  <si>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</si>
  <si>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</si>
  <si>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</si>
  <si>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</si>
  <si>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</si>
  <si>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</si>
  <si>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</si>
  <si>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</si>
  <si>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</si>
  <si>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</si>
  <si>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</si>
  <si>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</si>
  <si>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</si>
  <si>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</si>
  <si>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</si>
  <si>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</si>
  <si>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</si>
  <si>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</si>
  <si>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</si>
  <si>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</si>
  <si>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</si>
  <si>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</si>
  <si>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</si>
  <si>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</si>
  <si>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</si>
  <si>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</si>
  <si>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</si>
  <si>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</si>
  <si>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</si>
  <si>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</si>
  <si>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</si>
  <si>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</si>
  <si>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</si>
  <si>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</si>
  <si>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</si>
  <si>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</si>
  <si>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</si>
  <si>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</si>
  <si>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</si>
  <si>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</si>
  <si>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</si>
  <si>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</si>
  <si>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</si>
  <si>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</si>
  <si>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</si>
  <si>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</si>
  <si>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</si>
  <si>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</si>
  <si>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</si>
  <si>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</si>
  <si>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</si>
  <si>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</si>
  <si>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</si>
  <si>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</si>
  <si>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</si>
  <si>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</si>
  <si>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</si>
  <si>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</si>
  <si>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</si>
  <si>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</si>
  <si>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</si>
  <si>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</si>
  <si>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</si>
  <si>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</si>
  <si>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</si>
  <si>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</si>
  <si>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</si>
  <si>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</si>
  <si>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</si>
  <si>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</si>
  <si>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</si>
  <si>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</si>
  <si>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</si>
  <si>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</si>
  <si>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</si>
  <si>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</si>
  <si>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</si>
  <si>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</si>
  <si>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</si>
  <si>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</si>
  <si>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</si>
  <si>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</si>
  <si>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</si>
  <si>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</si>
  <si>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</si>
  <si>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</si>
  <si>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</si>
  <si>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</si>
  <si>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</si>
  <si>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</si>
  <si>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</si>
  <si>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</si>
  <si>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</si>
  <si>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</si>
  <si>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</si>
  <si>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</si>
  <si>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</si>
  <si>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</si>
  <si>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</si>
  <si>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</si>
  <si>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</si>
  <si>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</si>
  <si>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</si>
  <si>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</si>
  <si>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</si>
  <si>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</si>
  <si>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</si>
  <si>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</si>
  <si>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</si>
  <si>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</si>
  <si>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</si>
  <si>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</si>
  <si>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</si>
  <si>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</si>
  <si>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</si>
  <si>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</si>
  <si>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</si>
  <si>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</si>
  <si>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</si>
  <si>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</si>
  <si>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</si>
  <si>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</si>
  <si>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</si>
  <si>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</si>
  <si>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</si>
  <si>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</si>
  <si>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</si>
  <si>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</si>
  <si>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</si>
  <si>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</si>
  <si>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</si>
  <si>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</si>
  <si>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</si>
  <si>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</si>
  <si>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</si>
  <si>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</si>
  <si>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</si>
  <si>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</si>
  <si>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</si>
  <si>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</si>
  <si>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</si>
  <si>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</si>
  <si>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</si>
  <si>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</si>
  <si>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</si>
  <si>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</si>
  <si>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</si>
  <si>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</si>
  <si>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</si>
  <si>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</si>
  <si>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</si>
  <si>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</si>
  <si>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</si>
  <si>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</si>
  <si>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</si>
  <si>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</si>
  <si>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</si>
  <si>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</si>
  <si>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</si>
  <si>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</si>
  <si>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</si>
  <si>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</si>
  <si>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</si>
  <si>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</si>
  <si>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</si>
  <si>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</si>
  <si>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</si>
  <si>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</si>
  <si>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</si>
  <si>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</si>
  <si>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</si>
  <si>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</si>
  <si>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</si>
  <si>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</si>
  <si>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</si>
  <si>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</si>
  <si>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</si>
  <si>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</si>
  <si>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</si>
  <si>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</si>
  <si>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</si>
  <si>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</si>
  <si>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</si>
  <si>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</si>
  <si>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</si>
  <si>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</si>
  <si>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</si>
  <si>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</si>
  <si>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</si>
  <si>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</si>
  <si>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</si>
  <si>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</si>
  <si>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</si>
  <si>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</si>
  <si>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</si>
  <si>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</si>
  <si>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</si>
  <si>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</si>
  <si>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</si>
  <si>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</si>
  <si>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</si>
  <si>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</si>
  <si>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</si>
  <si>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</si>
  <si>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</si>
  <si>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</si>
  <si>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</si>
  <si>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</si>
  <si>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</si>
  <si>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</si>
  <si>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</si>
  <si>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</si>
  <si>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</si>
  <si>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</si>
  <si>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</si>
  <si>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</si>
  <si>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</si>
  <si>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</si>
  <si>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</si>
  <si>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</si>
  <si>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</si>
  <si>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</si>
  <si>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</si>
  <si>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</si>
  <si>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</si>
  <si>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</si>
  <si>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</si>
  <si>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</si>
  <si>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</si>
  <si>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</si>
  <si>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</si>
  <si>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</si>
  <si>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</si>
  <si>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</si>
  <si>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</si>
  <si>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</si>
  <si>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</si>
  <si>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</si>
  <si>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</si>
  <si>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</si>
  <si>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</si>
  <si>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</si>
  <si>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</si>
  <si>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</si>
  <si>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</si>
  <si>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</si>
  <si>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</si>
  <si>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</si>
  <si>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</si>
  <si>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</si>
  <si>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</si>
  <si>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</si>
  <si>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</si>
  <si>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</si>
  <si>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</si>
  <si>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</si>
  <si>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</si>
  <si>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</si>
  <si>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</si>
  <si>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</si>
  <si>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</si>
  <si>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</si>
  <si>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</si>
  <si>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</si>
  <si>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</si>
  <si>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</si>
  <si>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</si>
  <si>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</si>
  <si>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</si>
  <si>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</si>
  <si>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</si>
  <si>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</si>
  <si>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</si>
  <si>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</si>
  <si>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</si>
  <si>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</si>
  <si>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</si>
  <si>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</si>
  <si>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</si>
  <si>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</si>
  <si>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</si>
  <si>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</si>
  <si>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</si>
  <si>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</si>
  <si>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</si>
  <si>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</si>
  <si>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</si>
  <si>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</si>
  <si>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</si>
  <si>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</si>
  <si>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</si>
  <si>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</si>
  <si>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</si>
  <si>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</si>
  <si>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</si>
  <si>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</si>
  <si>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</si>
  <si>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</si>
  <si>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</si>
  <si>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</si>
  <si>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</si>
  <si>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</si>
  <si>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</si>
  <si>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</si>
  <si>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</si>
  <si>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</si>
  <si>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</si>
  <si>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</si>
  <si>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</si>
  <si>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</si>
  <si>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</si>
  <si>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</si>
  <si>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</si>
  <si>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</si>
  <si>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</si>
  <si>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</si>
  <si>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</si>
  <si>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</si>
  <si>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</si>
  <si>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</si>
  <si>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</si>
  <si>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</si>
  <si>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</si>
  <si>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</si>
  <si>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</si>
  <si>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</si>
  <si>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</si>
  <si>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</si>
  <si>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</si>
  <si>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</si>
  <si>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</si>
  <si>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</si>
  <si>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</si>
  <si>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</si>
  <si>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</si>
  <si>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</si>
  <si>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</si>
  <si>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</si>
  <si>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</si>
  <si>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</si>
  <si>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</si>
  <si>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</si>
  <si>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</si>
  <si>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</si>
  <si>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</si>
  <si>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</si>
  <si>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</si>
  <si>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</si>
  <si>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</si>
  <si>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</si>
  <si>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</si>
  <si>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</si>
  <si>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</si>
  <si>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</si>
  <si>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</si>
  <si>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</si>
  <si>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</si>
  <si>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</si>
  <si>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</si>
  <si>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</si>
  <si>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</si>
  <si>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</si>
  <si>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</si>
  <si>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</si>
  <si>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</si>
  <si>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</si>
  <si>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</si>
  <si>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</si>
  <si>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</si>
  <si>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</si>
  <si>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</si>
  <si>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</si>
  <si>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</si>
  <si>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</si>
  <si>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</si>
  <si>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</si>
  <si>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</si>
  <si>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</si>
  <si>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</si>
  <si>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</si>
  <si>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</si>
  <si>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</si>
  <si>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</si>
  <si>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</si>
  <si>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</si>
  <si>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</si>
  <si>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</si>
  <si>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</si>
  <si>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</si>
  <si>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</si>
  <si>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</si>
  <si>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</si>
  <si>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</si>
  <si>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</si>
  <si>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</si>
  <si>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</si>
  <si>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</si>
  <si>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</si>
  <si>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</si>
  <si>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</si>
  <si>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</si>
  <si>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</si>
  <si>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</si>
  <si>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</si>
  <si>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</si>
  <si>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</si>
  <si>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</si>
  <si>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</si>
  <si>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</si>
  <si>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</si>
  <si>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</si>
  <si>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</si>
  <si>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</si>
  <si>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</si>
  <si>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</si>
  <si>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</si>
  <si>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</si>
  <si>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</si>
  <si>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</si>
  <si>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</si>
  <si>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</si>
  <si>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</si>
  <si>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</si>
  <si>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</si>
  <si>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</si>
  <si>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</si>
  <si>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</si>
  <si>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</si>
  <si>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</si>
  <si>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</si>
  <si>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</si>
  <si>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</si>
  <si>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</si>
  <si>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</si>
  <si>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</si>
  <si>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</si>
  <si>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</si>
  <si>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</si>
  <si>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</si>
  <si>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</si>
  <si>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</si>
  <si>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</si>
  <si>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</si>
  <si>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</si>
  <si>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</si>
  <si>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</si>
  <si>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</si>
  <si>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</si>
  <si>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</si>
  <si>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</si>
  <si>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</si>
  <si>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</si>
  <si>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</si>
  <si>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</si>
  <si>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</si>
  <si>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</si>
  <si>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</si>
  <si>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</si>
  <si>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</si>
  <si>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</si>
  <si>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</si>
  <si>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</si>
  <si>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</si>
  <si>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</si>
  <si>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</si>
  <si>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</si>
  <si>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</si>
  <si>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</si>
  <si>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</si>
  <si>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</si>
  <si>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</si>
  <si>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</si>
  <si>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</si>
  <si>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</si>
  <si>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</si>
  <si>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</si>
  <si>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</si>
  <si>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</si>
  <si>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</si>
  <si>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</si>
  <si>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</si>
  <si>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</si>
  <si>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</si>
  <si>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</si>
  <si>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</si>
  <si>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</si>
  <si>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</si>
  <si>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</si>
  <si>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</si>
  <si>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</si>
  <si>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</si>
  <si>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</si>
  <si>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</si>
  <si>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</si>
  <si>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</si>
  <si>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</si>
  <si>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</si>
  <si>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</si>
  <si>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</si>
  <si>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</si>
  <si>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</si>
  <si>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</si>
  <si>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</si>
  <si>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</si>
  <si>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</si>
  <si>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</si>
  <si>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</si>
  <si>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</si>
  <si>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</si>
  <si>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</si>
  <si>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</si>
  <si>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</si>
  <si>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</si>
  <si>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</si>
  <si>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</si>
  <si>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</si>
  <si>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</si>
  <si>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</si>
  <si>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</si>
  <si>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</si>
  <si>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</si>
  <si>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</si>
  <si>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</si>
  <si>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</si>
  <si>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</si>
  <si>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</si>
  <si>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</si>
  <si>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</si>
  <si>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</si>
  <si>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</si>
  <si>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</si>
  <si>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</si>
  <si>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</si>
  <si>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</si>
  <si>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</si>
  <si>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</si>
  <si>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</si>
  <si>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</si>
  <si>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</si>
  <si>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</si>
  <si>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</si>
  <si>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</si>
  <si>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</si>
  <si>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</si>
  <si>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</si>
  <si>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</si>
  <si>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</si>
  <si>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</si>
  <si>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</si>
  <si>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</si>
  <si>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</si>
  <si>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</si>
  <si>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</si>
  <si>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</si>
  <si>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</si>
  <si>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</si>
  <si>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</si>
  <si>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</si>
  <si>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</si>
  <si>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</si>
  <si>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</si>
  <si>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</si>
  <si>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</si>
  <si>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</si>
  <si>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</si>
  <si>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</si>
  <si>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</si>
  <si>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</si>
  <si>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</si>
  <si>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</si>
  <si>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</si>
  <si>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</si>
  <si>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</si>
  <si>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</si>
  <si>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</si>
  <si>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</si>
  <si>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</si>
  <si>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</si>
  <si>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</si>
  <si>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</si>
  <si>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</si>
  <si>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</si>
  <si>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</si>
  <si>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</si>
  <si>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</si>
  <si>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</si>
  <si>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</si>
  <si>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</si>
  <si>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</si>
  <si>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</si>
  <si>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</si>
  <si>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</si>
  <si>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</si>
  <si>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</si>
  <si>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</si>
  <si>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</si>
  <si>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</si>
  <si>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</si>
  <si>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</si>
  <si>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</si>
  <si>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</si>
  <si>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</si>
  <si>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</si>
  <si>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</si>
  <si>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</si>
  <si>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</si>
  <si>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</si>
  <si>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</si>
  <si>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</si>
  <si>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</si>
  <si>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</si>
  <si>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</si>
  <si>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</si>
  <si>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</si>
  <si>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</si>
  <si>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</si>
  <si>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</si>
  <si>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</si>
  <si>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</si>
  <si>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</si>
  <si>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</si>
  <si>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</si>
  <si>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</si>
  <si>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</si>
  <si>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</si>
  <si>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</si>
  <si>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</si>
  <si>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</si>
  <si>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</si>
  <si>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</si>
  <si>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</si>
  <si>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</si>
  <si>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</si>
  <si>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</si>
  <si>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</si>
  <si>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</si>
  <si>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</si>
  <si>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</si>
  <si>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</si>
  <si>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</si>
  <si>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</si>
  <si>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</si>
  <si>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</si>
  <si>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</si>
  <si>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</si>
  <si>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</si>
  <si>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</si>
  <si>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</si>
  <si>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</si>
  <si>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</si>
  <si>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</si>
  <si>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</si>
  <si>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</si>
  <si>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</si>
  <si>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</si>
  <si>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</si>
  <si>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</si>
  <si>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</si>
  <si>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</si>
  <si>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</si>
  <si>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</si>
  <si>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</si>
  <si>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</si>
  <si>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</si>
  <si>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</si>
  <si>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</si>
  <si>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</si>
  <si>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</si>
  <si>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</si>
  <si>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</si>
  <si>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</si>
  <si>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</si>
  <si>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</si>
  <si>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</si>
  <si>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</si>
  <si>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</si>
  <si>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</si>
  <si>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</si>
  <si>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</si>
  <si>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</si>
  <si>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</si>
  <si>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</si>
  <si>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</si>
  <si>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</si>
  <si>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</si>
  <si>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</si>
  <si>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</si>
  <si>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</si>
  <si>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</si>
  <si>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</si>
  <si>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</si>
  <si>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</si>
  <si>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</si>
  <si>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</si>
  <si>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</si>
  <si>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</si>
  <si>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</si>
  <si>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</si>
  <si>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</si>
  <si>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</si>
  <si>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</si>
  <si>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</si>
  <si>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</si>
  <si>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</si>
  <si>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</si>
  <si>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</si>
  <si>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</si>
  <si>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</si>
  <si>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</si>
  <si>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</si>
  <si>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</si>
  <si>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</si>
  <si>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</si>
  <si>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</si>
  <si>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</si>
  <si>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</si>
  <si>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</si>
  <si>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</si>
  <si>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</si>
  <si>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</si>
  <si>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</si>
  <si>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</si>
  <si>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</si>
  <si>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</si>
  <si>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</si>
  <si>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</si>
  <si>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</si>
  <si>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</si>
  <si>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</si>
  <si>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</si>
  <si>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</si>
  <si>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</si>
  <si>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</si>
  <si>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</si>
  <si>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</si>
  <si>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</si>
  <si>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</si>
  <si>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</si>
  <si>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</si>
  <si>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</si>
  <si>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</si>
  <si>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</si>
  <si>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</si>
  <si>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</si>
  <si>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</si>
  <si>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</si>
  <si>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</si>
  <si>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</si>
  <si>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</si>
  <si>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</si>
  <si>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</si>
  <si>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</si>
  <si>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</si>
  <si>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</si>
  <si>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</si>
  <si>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</si>
  <si>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</si>
  <si>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</si>
  <si>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</si>
  <si>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</si>
  <si>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</si>
  <si>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</si>
  <si>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</si>
  <si>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</si>
  <si>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</si>
  <si>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</si>
  <si>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</si>
  <si>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</si>
  <si>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</si>
  <si>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</si>
  <si>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</si>
  <si>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</si>
  <si>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</si>
  <si>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</si>
  <si>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</si>
  <si>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</si>
  <si>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</si>
  <si>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</si>
  <si>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</si>
  <si>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</si>
  <si>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</si>
  <si>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</si>
  <si>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</si>
  <si>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</si>
  <si>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</si>
  <si>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</si>
  <si>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</si>
  <si>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</si>
  <si>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</si>
  <si>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</si>
  <si>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</si>
  <si>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</si>
  <si>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</si>
  <si>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</si>
  <si>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</si>
  <si>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</si>
  <si>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</si>
  <si>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</si>
  <si>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</si>
  <si>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</si>
  <si>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</si>
  <si>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</si>
  <si>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</si>
  <si>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</si>
  <si>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</si>
  <si>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</si>
  <si>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</si>
  <si>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</si>
  <si>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</si>
  <si>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</si>
  <si>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</si>
  <si>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</si>
  <si>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</si>
  <si>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</si>
  <si>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</si>
  <si>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</si>
  <si>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</si>
  <si>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</si>
  <si>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</si>
  <si>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</si>
  <si>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</si>
  <si>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</si>
  <si>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</si>
  <si>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</si>
  <si>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</si>
  <si>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</si>
  <si>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</si>
  <si>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</si>
  <si>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</si>
  <si>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</si>
  <si>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</si>
  <si>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</si>
  <si>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</si>
  <si>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</si>
  <si>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</si>
  <si>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</si>
  <si>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</si>
  <si>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</si>
  <si>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</si>
  <si>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</si>
  <si>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</si>
  <si>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</si>
  <si>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</si>
  <si>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</si>
  <si>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</si>
  <si>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</si>
  <si>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</si>
  <si>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</si>
  <si>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</si>
  <si>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</si>
  <si>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</si>
  <si>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</si>
  <si>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</si>
  <si>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</si>
  <si>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</si>
  <si>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</si>
  <si>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</si>
  <si>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</si>
  <si>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</si>
  <si>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</si>
  <si>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</si>
  <si>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</si>
  <si>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</si>
  <si>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</si>
  <si>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</si>
  <si>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</si>
  <si>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</si>
  <si>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</si>
  <si>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</si>
  <si>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</si>
  <si>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</si>
  <si>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</si>
  <si>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</si>
  <si>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</si>
  <si>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</si>
  <si>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</si>
  <si>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</si>
  <si>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</si>
  <si>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</si>
  <si>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</si>
  <si>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</si>
  <si>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</si>
  <si>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</si>
  <si>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</si>
  <si>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</si>
  <si>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</si>
  <si>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</si>
  <si>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</si>
  <si>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</si>
  <si>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</si>
  <si>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</si>
  <si>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</si>
  <si>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</si>
  <si>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</si>
  <si>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</si>
  <si>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</si>
  <si>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</si>
  <si>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</si>
  <si>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</si>
  <si>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</si>
  <si>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</si>
  <si>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</si>
  <si>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</si>
  <si>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</si>
  <si>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</si>
  <si>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</si>
  <si>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</si>
  <si>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</si>
  <si>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</si>
  <si>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</si>
  <si>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</si>
  <si>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</si>
  <si>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</si>
  <si>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softbal - bežné transfery</t>
  </si>
  <si>
    <t>250005</t>
  </si>
  <si>
    <t>FA2500043</t>
  </si>
  <si>
    <t>Členský poplatok do WBSC World na rok 2025</t>
  </si>
  <si>
    <t>World Baseball Softball Confederation WBSC</t>
  </si>
  <si>
    <t>250002</t>
  </si>
  <si>
    <t>25-360-000037</t>
  </si>
  <si>
    <t>Členský poplatok do WBSC Europe na rok 2025</t>
  </si>
  <si>
    <t>WBSC EUROPE</t>
  </si>
  <si>
    <t>250006</t>
  </si>
  <si>
    <t>202501SSA</t>
  </si>
  <si>
    <t>Práce na základe zmluvy pre SSA</t>
  </si>
  <si>
    <t>34720341</t>
  </si>
  <si>
    <t>Bunta František</t>
  </si>
  <si>
    <t>250004</t>
  </si>
  <si>
    <t>25-360-000173</t>
  </si>
  <si>
    <t>Turnajový poplatok na ME muži v softballe</t>
  </si>
  <si>
    <t>250003</t>
  </si>
  <si>
    <t>25-360-000163</t>
  </si>
  <si>
    <t>Turnajový poplatok na ME ženy v softballe</t>
  </si>
  <si>
    <t>25MZ01</t>
  </si>
  <si>
    <t>Hrubé mzdy vyplatené osobám (zamestnancom) vrátane odvodov zamestnávateľa
počet fyzických osôb: 1
obdobie: január 2025</t>
  </si>
  <si>
    <t>osoba 1</t>
  </si>
  <si>
    <t>250008</t>
  </si>
  <si>
    <t>50250083</t>
  </si>
  <si>
    <t>35862289</t>
  </si>
  <si>
    <t>DOM ŠPORTU, s.r.o.</t>
  </si>
  <si>
    <t>Na základe Zmluvy o nájme nebytových priestorov c. 12 - 2021 fakturujeme Vám služby,energie a prevádzkové náklady spojené s užívaním priestorov v objekte DOM ŠPORTU za mesiac 03/2025</t>
  </si>
  <si>
    <t>250007</t>
  </si>
  <si>
    <t>50250082</t>
  </si>
  <si>
    <t>Na základe Zmluvy o nájme nebytových priestorov c. 12 - 2021 fakturujeme Vám za nájom nebytových priestorov v objekte DOM ŠPORTU za mesiac 03/2025</t>
  </si>
  <si>
    <t>250009</t>
  </si>
  <si>
    <t>70250022</t>
  </si>
  <si>
    <t>Doručovateľský servis v zmysle mandátnej zmluvy /manipulačný poplatok za 01/2025</t>
  </si>
  <si>
    <t>B0020013</t>
  </si>
  <si>
    <t>Vedenie konta VUB Biznis ucet Akti</t>
  </si>
  <si>
    <t>31320155</t>
  </si>
  <si>
    <t>Všeobecná úverová banka, a.s.</t>
  </si>
  <si>
    <t>bankové poplatky - P-Zmena pod. vzoru právnická osoba</t>
  </si>
  <si>
    <t>B0010003</t>
  </si>
  <si>
    <t>B0010004</t>
  </si>
  <si>
    <t>250014</t>
  </si>
  <si>
    <t>3073/1110/1</t>
  </si>
  <si>
    <t>HOTEL WESTIN</t>
  </si>
  <si>
    <t>Faktúra za ubytovanie Zagreb 6.2.-8.2.2025 - Lenka Gunišová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</si>
</sst>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27" val="1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9" customHeight="1" x14ac:dyDescent="0.2">
      <c r="A1" s="309" t="s">
        <v>0</v>
      </c>
      <c r="C1" s="316"/>
      <c r="D1" s="316"/>
    </row>
    <row r="2" spans="1:4" s="18" customFormat="1" ht="19.149999999999999"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1384</v>
      </c>
      <c r="C6" s="205"/>
      <c r="D6" s="205"/>
    </row>
    <row r="7" spans="1:4" s="18" customFormat="1" ht="15" customHeight="1" x14ac:dyDescent="0.2">
      <c r="A7" s="297" t="s">
        <v>4</v>
      </c>
      <c r="C7" s="205"/>
      <c r="D7" s="205"/>
    </row>
    <row r="8" spans="1:4" s="18" customFormat="1" ht="15" customHeight="1" x14ac:dyDescent="0.2">
      <c r="A8" s="269" t="s">
        <v>1385</v>
      </c>
      <c r="C8" s="205"/>
      <c r="D8" s="205"/>
    </row>
    <row r="9" spans="1:4" s="18" customFormat="1" ht="15" customHeight="1" x14ac:dyDescent="0.2">
      <c r="A9" s="269" t="s">
        <v>1386</v>
      </c>
      <c r="C9" s="205"/>
      <c r="D9" s="205"/>
    </row>
    <row r="10" spans="1:4" s="18" customFormat="1" ht="15.75" customHeight="1" x14ac:dyDescent="0.2">
      <c r="A10" s="297" t="s">
        <v>1387</v>
      </c>
      <c r="C10" s="205"/>
      <c r="D10" s="205"/>
    </row>
    <row r="11" spans="1:4" s="18" customFormat="1" ht="42.75" customHeight="1" x14ac:dyDescent="0.2">
      <c r="A11" s="297" t="s">
        <v>1388</v>
      </c>
      <c r="C11" s="205"/>
      <c r="D11" s="205"/>
    </row>
    <row r="12" spans="1:4" s="18" customFormat="1" ht="20.45" customHeight="1" x14ac:dyDescent="0.2">
      <c r="A12" s="305" t="s">
        <v>1407</v>
      </c>
      <c r="C12" s="205"/>
      <c r="D12" s="205"/>
    </row>
    <row r="13" spans="1:4" s="18" customFormat="1" ht="23.45" customHeight="1" x14ac:dyDescent="0.2">
      <c r="A13" s="310"/>
      <c r="C13" s="205"/>
      <c r="D13" s="205"/>
    </row>
    <row r="14" spans="1:4" s="18" customFormat="1" ht="18" x14ac:dyDescent="0.2">
      <c r="A14" s="311" t="s">
        <v>5</v>
      </c>
      <c r="C14" s="205"/>
      <c r="D14" s="205"/>
    </row>
    <row r="15" spans="1:4" ht="16.149999999999999" customHeight="1" x14ac:dyDescent="0.2">
      <c r="A15" s="127"/>
      <c r="C15" s="21"/>
    </row>
    <row r="16" spans="1:4" ht="306" x14ac:dyDescent="0.2">
      <c r="A16" s="299" t="s">
        <v>6</v>
      </c>
      <c r="C16" s="21"/>
    </row>
    <row r="17" spans="1:4" ht="17.45" customHeight="1" x14ac:dyDescent="0.2">
      <c r="A17" s="21"/>
      <c r="C17" s="21"/>
    </row>
    <row r="18" spans="1:4" ht="226.35" customHeight="1" x14ac:dyDescent="0.2">
      <c r="A18" s="299" t="s">
        <v>7</v>
      </c>
      <c r="B18" s="257"/>
      <c r="C18" s="21"/>
    </row>
    <row r="19" spans="1:4" ht="30.6" customHeight="1" x14ac:dyDescent="0.2">
      <c r="A19" s="21"/>
      <c r="B19" s="257"/>
      <c r="C19" s="21"/>
    </row>
    <row r="20" spans="1:4" ht="26.25" customHeight="1" x14ac:dyDescent="0.2">
      <c r="A20" s="300" t="s">
        <v>8</v>
      </c>
      <c r="C20" s="21"/>
    </row>
    <row r="21" spans="1:4" ht="38.25" x14ac:dyDescent="0.2">
      <c r="A21" s="19" t="s">
        <v>9</v>
      </c>
      <c r="C21" s="317"/>
      <c r="D21" s="317"/>
    </row>
    <row r="22" spans="1:4" x14ac:dyDescent="0.2">
      <c r="C22" s="318"/>
      <c r="D22" s="317"/>
    </row>
    <row r="23" spans="1:4" ht="63.75" x14ac:dyDescent="0.2">
      <c r="A23" s="23" t="s">
        <v>1408</v>
      </c>
      <c r="C23" s="255"/>
      <c r="D23" s="256"/>
    </row>
    <row r="24" spans="1:4" ht="12.75" customHeight="1" x14ac:dyDescent="0.2">
      <c r="C24" s="314"/>
      <c r="D24" s="315"/>
    </row>
    <row r="25" spans="1:4" ht="29.45" customHeight="1" x14ac:dyDescent="0.2">
      <c r="A25" s="23" t="s">
        <v>10</v>
      </c>
    </row>
    <row r="26" spans="1:4" ht="13.9"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1389</v>
      </c>
    </row>
    <row r="32" spans="1:4" ht="12.6" customHeight="1" x14ac:dyDescent="0.2"/>
    <row r="33" spans="1:3" ht="15.75" customHeight="1" x14ac:dyDescent="0.2">
      <c r="A33" s="19" t="s">
        <v>1390</v>
      </c>
    </row>
    <row r="34" spans="1:3" ht="12.6" customHeight="1" x14ac:dyDescent="0.2"/>
    <row r="35" spans="1:3" ht="51" x14ac:dyDescent="0.2">
      <c r="A35" s="19" t="s">
        <v>1392</v>
      </c>
    </row>
    <row r="36" spans="1:3" ht="12" customHeight="1" x14ac:dyDescent="0.2"/>
    <row r="37" spans="1:3" ht="25.5" x14ac:dyDescent="0.2">
      <c r="A37" s="271" t="s">
        <v>1391</v>
      </c>
    </row>
    <row r="39" spans="1:3" ht="76.5" x14ac:dyDescent="0.2">
      <c r="A39" s="23" t="s">
        <v>1393</v>
      </c>
    </row>
    <row r="40" spans="1:3" ht="12.75" customHeight="1" x14ac:dyDescent="0.2"/>
    <row r="41" spans="1:3" ht="25.5" x14ac:dyDescent="0.2">
      <c r="A41" s="19" t="s">
        <v>13</v>
      </c>
    </row>
    <row r="42" spans="1:3" ht="12.75" customHeight="1" x14ac:dyDescent="0.2"/>
    <row r="43" spans="1:3" ht="81.75" customHeight="1" x14ac:dyDescent="0.2">
      <c r="A43" s="295" t="s">
        <v>14</v>
      </c>
      <c r="C43" s="22"/>
    </row>
    <row r="44" spans="1:3" ht="64.5" customHeight="1" x14ac:dyDescent="0.2">
      <c r="A44" s="301" t="s">
        <v>1394</v>
      </c>
      <c r="C44" s="22"/>
    </row>
    <row r="45" spans="1:3" ht="12.75" customHeight="1" x14ac:dyDescent="0.2">
      <c r="A45" s="294"/>
      <c r="C45" s="22"/>
    </row>
    <row r="46" spans="1:3" ht="41.45" customHeight="1" x14ac:dyDescent="0.2">
      <c r="A46" s="302" t="s">
        <v>15</v>
      </c>
      <c r="C46" s="22"/>
    </row>
    <row r="47" spans="1:3" ht="11.45" customHeight="1" x14ac:dyDescent="0.2"/>
    <row r="48" spans="1:3" x14ac:dyDescent="0.2">
      <c r="A48" s="303" t="s">
        <v>1395</v>
      </c>
    </row>
    <row r="49" spans="1:1" ht="12" customHeight="1" x14ac:dyDescent="0.2"/>
    <row r="50" spans="1:1" ht="38.25" x14ac:dyDescent="0.2">
      <c r="A50" s="19" t="s">
        <v>1396</v>
      </c>
    </row>
    <row r="51" spans="1:1" ht="12.75" customHeight="1" x14ac:dyDescent="0.2"/>
    <row r="52" spans="1:1" ht="76.5" x14ac:dyDescent="0.2">
      <c r="A52" s="19" t="s">
        <v>1397</v>
      </c>
    </row>
    <row r="53" spans="1:1" ht="12.75" customHeight="1" x14ac:dyDescent="0.2"/>
    <row r="54" spans="1:1" ht="38.25" x14ac:dyDescent="0.2">
      <c r="A54" s="19" t="s">
        <v>1398</v>
      </c>
    </row>
    <row r="56" spans="1:1" x14ac:dyDescent="0.2">
      <c r="A56" s="19" t="s">
        <v>16</v>
      </c>
    </row>
    <row r="58" spans="1:1" x14ac:dyDescent="0.2">
      <c r="A58" s="19" t="s">
        <v>17</v>
      </c>
    </row>
    <row r="60" spans="1:1" ht="121.9" customHeight="1" x14ac:dyDescent="0.2">
      <c r="A60" s="23" t="s">
        <v>1399</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1400</v>
      </c>
    </row>
    <row r="66" spans="1:1" ht="93.6" customHeight="1" x14ac:dyDescent="0.2">
      <c r="A66" s="23" t="s">
        <v>20</v>
      </c>
    </row>
    <row r="68" spans="1:1" ht="18" x14ac:dyDescent="0.2">
      <c r="A68" s="258" t="s">
        <v>21</v>
      </c>
    </row>
    <row r="70" spans="1:1" ht="174.6" customHeight="1" x14ac:dyDescent="0.2">
      <c r="A70" s="259" t="s">
        <v>22</v>
      </c>
    </row>
    <row r="71" spans="1:1" ht="13.15" customHeight="1" x14ac:dyDescent="0.2">
      <c r="A71" s="259"/>
    </row>
    <row r="72" spans="1:1" ht="173.45" customHeight="1" x14ac:dyDescent="0.2">
      <c r="A72" s="312" t="s">
        <v>1418</v>
      </c>
    </row>
    <row r="73" spans="1:1" ht="38.25" x14ac:dyDescent="0.2">
      <c r="A73" s="23" t="s">
        <v>1419</v>
      </c>
    </row>
    <row r="74" spans="1:1" x14ac:dyDescent="0.2">
      <c r="A74" s="25" t="s">
        <v>23</v>
      </c>
    </row>
    <row r="75" spans="1:1" ht="61.9"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6"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1409</v>
      </c>
    </row>
    <row r="96" spans="1:2" x14ac:dyDescent="0.2">
      <c r="A96" s="23"/>
    </row>
    <row r="97" spans="1:4" x14ac:dyDescent="0.2">
      <c r="A97" s="260" t="s">
        <v>40</v>
      </c>
    </row>
    <row r="98" spans="1:4" ht="68.45" customHeight="1" x14ac:dyDescent="0.2">
      <c r="A98" s="23" t="s">
        <v>1410</v>
      </c>
    </row>
    <row r="99" spans="1:4" x14ac:dyDescent="0.2">
      <c r="A99" s="23"/>
    </row>
    <row r="100" spans="1:4" x14ac:dyDescent="0.2">
      <c r="A100" s="260" t="s">
        <v>41</v>
      </c>
    </row>
    <row r="101" spans="1:4" ht="89.25" x14ac:dyDescent="0.2">
      <c r="A101" s="23" t="s">
        <v>1411</v>
      </c>
    </row>
    <row r="102" spans="1:4" x14ac:dyDescent="0.2">
      <c r="A102" s="23"/>
    </row>
    <row r="103" spans="1:4" x14ac:dyDescent="0.2">
      <c r="A103" s="298" t="s">
        <v>42</v>
      </c>
    </row>
    <row r="104" spans="1:4" ht="51" x14ac:dyDescent="0.2">
      <c r="A104" s="23" t="s">
        <v>1412</v>
      </c>
    </row>
    <row r="105" spans="1:4" x14ac:dyDescent="0.2">
      <c r="A105" s="23"/>
      <c r="B105" s="20" t="s">
        <v>43</v>
      </c>
    </row>
    <row r="106" spans="1:4" x14ac:dyDescent="0.2">
      <c r="A106" s="260" t="s">
        <v>44</v>
      </c>
    </row>
    <row r="107" spans="1:4" ht="71.25" customHeight="1" x14ac:dyDescent="0.2">
      <c r="A107" s="19" t="s">
        <v>1413</v>
      </c>
    </row>
    <row r="108" spans="1:4" ht="38.25" x14ac:dyDescent="0.2">
      <c r="A108" s="19" t="s">
        <v>1403</v>
      </c>
    </row>
    <row r="109" spans="1:4" ht="25.5" x14ac:dyDescent="0.2">
      <c r="A109" s="19" t="s">
        <v>45</v>
      </c>
    </row>
    <row r="110" spans="1:4" ht="10.5" customHeight="1" x14ac:dyDescent="0.2">
      <c r="D110" s="20" t="s">
        <v>43</v>
      </c>
    </row>
    <row r="111" spans="1:4" ht="99.75" customHeight="1" x14ac:dyDescent="0.2">
      <c r="A111" s="23" t="s">
        <v>1402</v>
      </c>
    </row>
    <row r="112" spans="1:4" ht="25.5" x14ac:dyDescent="0.2">
      <c r="A112" s="19" t="s">
        <v>1401</v>
      </c>
    </row>
    <row r="114" spans="1:2" ht="178.5" x14ac:dyDescent="0.2">
      <c r="A114" s="23" t="s">
        <v>1414</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1415</v>
      </c>
    </row>
    <row r="128" spans="1:2" ht="12.75" customHeight="1" x14ac:dyDescent="0.2">
      <c r="A128" s="308" t="s">
        <v>23</v>
      </c>
    </row>
    <row r="129" spans="1:1" ht="15.75" customHeight="1" x14ac:dyDescent="0.2">
      <c r="A129" s="307" t="s">
        <v>55</v>
      </c>
    </row>
    <row r="130" spans="1:1" ht="12.75" customHeight="1" x14ac:dyDescent="0.2">
      <c r="A130" s="23"/>
    </row>
    <row r="131" spans="1:1" x14ac:dyDescent="0.2">
      <c r="A131" s="298" t="s">
        <v>56</v>
      </c>
    </row>
    <row r="132" spans="1:1" ht="40.9" customHeight="1" x14ac:dyDescent="0.2">
      <c r="A132" s="23" t="s">
        <v>1404</v>
      </c>
    </row>
    <row r="133" spans="1:1" ht="61.5" customHeight="1" x14ac:dyDescent="0.2">
      <c r="A133" s="304" t="s">
        <v>1416</v>
      </c>
    </row>
    <row r="134" spans="1:1" x14ac:dyDescent="0.2">
      <c r="A134" s="260" t="s">
        <v>1417</v>
      </c>
    </row>
    <row r="135" spans="1:1" ht="102" x14ac:dyDescent="0.2">
      <c r="A135" s="304" t="s">
        <v>1405</v>
      </c>
    </row>
    <row r="136" spans="1:1" x14ac:dyDescent="0.2">
      <c r="A136"/>
    </row>
    <row r="137" spans="1:1" ht="71.650000000000006" customHeight="1" x14ac:dyDescent="0.2">
      <c r="A137" s="303" t="s">
        <v>1406</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V1</v>
      </c>
      <c r="I2" s="323"/>
    </row>
    <row r="3" spans="1:11" ht="15" x14ac:dyDescent="0.25">
      <c r="A3" s="40"/>
      <c r="B3" s="40"/>
      <c r="C3" s="40"/>
      <c r="D3" s="40"/>
      <c r="E3" s="40"/>
      <c r="F3" s="40"/>
      <c r="G3" s="40"/>
      <c r="H3" s="324">
        <f>+Doklady!I101</f>
        <v>45666</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45688</v>
      </c>
      <c r="D1" s="26"/>
      <c r="G1" s="252">
        <v>45688</v>
      </c>
    </row>
    <row r="2" spans="1:7" ht="15" x14ac:dyDescent="0.25">
      <c r="A2" s="28"/>
      <c r="B2" s="28"/>
      <c r="G2" s="252">
        <v>45716</v>
      </c>
    </row>
    <row r="3" spans="1:7" ht="14.25" x14ac:dyDescent="0.2">
      <c r="A3" s="30" t="s">
        <v>312</v>
      </c>
      <c r="B3" s="326" t="str">
        <f>INDEX(Adr!B:B,Doklady!B102+1)</f>
        <v>Slovenská softballová asociácia</v>
      </c>
      <c r="C3" s="326"/>
      <c r="D3" s="326"/>
      <c r="G3" s="252">
        <v>45747</v>
      </c>
    </row>
    <row r="4" spans="1:7" ht="14.25" x14ac:dyDescent="0.2">
      <c r="A4" s="30" t="s">
        <v>313</v>
      </c>
      <c r="B4" s="29" t="str">
        <f>RIGHT("0000"&amp;INDEX(Adr!A:A,Doklady!B102+1),8)</f>
        <v>17316723</v>
      </c>
      <c r="G4" s="252">
        <v>45777</v>
      </c>
    </row>
    <row r="5" spans="1:7" ht="14.25" x14ac:dyDescent="0.2">
      <c r="A5" s="30" t="s">
        <v>314</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50680</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50680</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47"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9" t="s">
        <v>329</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
      <c r="B3" s="160" t="s">
        <v>59</v>
      </c>
      <c r="C3" s="350" t="str">
        <f>INDEX(Adr!B2:B80,Doklady!B102)</f>
        <v>Slovenská softballová asociácia</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INDEX(Adr!A2:A104,Doklady!B102)</f>
        <v>17316723</v>
      </c>
      <c r="I4" s="65">
        <f>Doklady!I101</f>
        <v>45666</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INDEX(Adr!D2:D104,Doklady!B102)&amp;", "&amp;INDEX(Adr!E2:E104,Doklady!B102)&amp;", "&amp;INDEX(Adr!F2:F104,Doklady!B102)</f>
        <v>Olympijské námestie 14290/1, Bratislava, 831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1" t="s">
        <v>334</v>
      </c>
      <c r="F9" s="352"/>
      <c r="J9" s="8"/>
      <c r="L9" s="118"/>
      <c r="M9" s="118"/>
      <c r="N9" s="118"/>
      <c r="O9" s="118"/>
      <c r="P9" s="118"/>
      <c r="Q9" s="118"/>
      <c r="R9" s="118"/>
      <c r="S9" s="118"/>
    </row>
    <row r="10" spans="1:26" ht="18" x14ac:dyDescent="0.25">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8" x14ac:dyDescent="0.25">
      <c r="A11" s="69" t="s">
        <v>319</v>
      </c>
      <c r="B11" s="70" t="s">
        <v>320</v>
      </c>
      <c r="C11" s="126">
        <f>SUMIF(FP!J:J,Doklady!$B$1&amp;A11,FP!D:D)</f>
        <v>50680</v>
      </c>
      <c r="D11" s="126">
        <f>+C11-E11</f>
        <v>4967.989999999998</v>
      </c>
      <c r="E11" s="353">
        <f>+I39-I42+I44-I47</f>
        <v>45712.01</v>
      </c>
      <c r="F11" s="354"/>
      <c r="J11" s="176"/>
      <c r="L11" s="161" t="str">
        <f>L41</f>
        <v>a - softbal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45">
        <f>SUMIF(K:K,A12,I:I)</f>
        <v>0</v>
      </c>
      <c r="F12" s="346"/>
      <c r="J12" s="177"/>
      <c r="L12" s="161" t="str">
        <f>L42</f>
        <v>a - softbal - kapitálové transfery</v>
      </c>
      <c r="N12" s="118"/>
      <c r="O12" s="118"/>
      <c r="P12" s="118"/>
      <c r="Q12" s="118"/>
      <c r="R12" s="118"/>
      <c r="S12" s="118"/>
    </row>
    <row r="13" spans="1:26" ht="18" x14ac:dyDescent="0.25">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0" t="s">
        <v>340</v>
      </c>
      <c r="C17" s="340"/>
      <c r="D17" s="340"/>
      <c r="E17" s="340"/>
      <c r="F17" s="340"/>
      <c r="G17" s="340"/>
      <c r="H17" s="340"/>
      <c r="I17" s="73">
        <f>SUMIF(FP!I:I,Doklady!$B$1&amp;A17,FP!D:D)</f>
        <v>50680</v>
      </c>
      <c r="T17" s="86"/>
    </row>
    <row r="18" spans="1:20" x14ac:dyDescent="0.2">
      <c r="A18" s="135" t="s">
        <v>341</v>
      </c>
      <c r="B18" s="340" t="s">
        <v>342</v>
      </c>
      <c r="C18" s="340"/>
      <c r="D18" s="340"/>
      <c r="E18" s="340"/>
      <c r="F18" s="340"/>
      <c r="G18" s="340"/>
      <c r="H18" s="340"/>
      <c r="I18" s="73">
        <f>SUMIF(FP!I:I,Doklady!$B$1&amp;A18,FP!D:D)</f>
        <v>0</v>
      </c>
    </row>
    <row r="19" spans="1:20" x14ac:dyDescent="0.2">
      <c r="A19" s="115" t="s">
        <v>343</v>
      </c>
      <c r="B19" s="340" t="s">
        <v>344</v>
      </c>
      <c r="C19" s="340"/>
      <c r="D19" s="340"/>
      <c r="E19" s="340"/>
      <c r="F19" s="340"/>
      <c r="G19" s="340"/>
      <c r="H19" s="340"/>
      <c r="I19" s="73">
        <f>SUMIF(FP!I:I,Doklady!$B$1&amp;A19,FP!D:D)</f>
        <v>0</v>
      </c>
    </row>
    <row r="20" spans="1:20" x14ac:dyDescent="0.2">
      <c r="A20" s="135" t="s">
        <v>345</v>
      </c>
      <c r="B20" s="334" t="s">
        <v>346</v>
      </c>
      <c r="C20" s="335"/>
      <c r="D20" s="335"/>
      <c r="E20" s="335"/>
      <c r="F20" s="335"/>
      <c r="G20" s="335"/>
      <c r="H20" s="336"/>
      <c r="I20" s="73">
        <f>SUMIF(FP!I:I,Doklady!$B$1&amp;A20,FP!D:D)</f>
        <v>0</v>
      </c>
      <c r="T20" s="86"/>
    </row>
    <row r="21" spans="1:20" x14ac:dyDescent="0.2">
      <c r="A21" s="115" t="s">
        <v>347</v>
      </c>
      <c r="B21" s="334" t="s">
        <v>348</v>
      </c>
      <c r="C21" s="335"/>
      <c r="D21" s="335"/>
      <c r="E21" s="335"/>
      <c r="F21" s="335"/>
      <c r="G21" s="335"/>
      <c r="H21" s="336"/>
      <c r="I21" s="73">
        <f>SUMIF(FP!I:I,Doklady!$B$1&amp;A21,FP!D:D)</f>
        <v>0</v>
      </c>
      <c r="T21" s="86"/>
    </row>
    <row r="22" spans="1:20" x14ac:dyDescent="0.2">
      <c r="A22" s="135" t="s">
        <v>349</v>
      </c>
      <c r="B22" s="341" t="s">
        <v>350</v>
      </c>
      <c r="C22" s="342"/>
      <c r="D22" s="342"/>
      <c r="E22" s="342"/>
      <c r="F22" s="342"/>
      <c r="G22" s="342"/>
      <c r="H22" s="343"/>
      <c r="I22" s="73">
        <f>SUMIF(FP!I:I,Doklady!$B$1&amp;A22,FP!D:D)</f>
        <v>0</v>
      </c>
      <c r="T22" s="86"/>
    </row>
    <row r="23" spans="1:20" x14ac:dyDescent="0.2">
      <c r="A23" s="115" t="s">
        <v>351</v>
      </c>
      <c r="B23" s="334" t="s">
        <v>352</v>
      </c>
      <c r="C23" s="335"/>
      <c r="D23" s="335"/>
      <c r="E23" s="335"/>
      <c r="F23" s="335"/>
      <c r="G23" s="335"/>
      <c r="H23" s="336"/>
      <c r="I23" s="73">
        <f>SUMIF(FP!I:I,Doklady!$B$1&amp;A23,FP!D:D)</f>
        <v>0</v>
      </c>
      <c r="T23" s="86"/>
    </row>
    <row r="24" spans="1:20" x14ac:dyDescent="0.2">
      <c r="A24" s="135" t="s">
        <v>353</v>
      </c>
      <c r="B24" s="334" t="s">
        <v>354</v>
      </c>
      <c r="C24" s="335"/>
      <c r="D24" s="335"/>
      <c r="E24" s="335"/>
      <c r="F24" s="335"/>
      <c r="G24" s="335"/>
      <c r="H24" s="336"/>
      <c r="I24" s="73">
        <f>SUMIF(FP!I:I,Doklady!$B$1&amp;A24,FP!D:D)</f>
        <v>0</v>
      </c>
      <c r="T24" s="86"/>
    </row>
    <row r="25" spans="1:20" x14ac:dyDescent="0.2">
      <c r="A25" s="115" t="s">
        <v>355</v>
      </c>
      <c r="B25" s="357" t="s">
        <v>356</v>
      </c>
      <c r="C25" s="358"/>
      <c r="D25" s="358"/>
      <c r="E25" s="358"/>
      <c r="F25" s="358"/>
      <c r="G25" s="358"/>
      <c r="H25" s="359"/>
      <c r="I25" s="73">
        <f>SUMIF(FP!I:I,Doklady!$B$1&amp;A25,FP!D:D)</f>
        <v>0</v>
      </c>
      <c r="T25" s="86"/>
    </row>
    <row r="26" spans="1:20" x14ac:dyDescent="0.2">
      <c r="A26" s="135" t="s">
        <v>357</v>
      </c>
      <c r="B26" s="334" t="s">
        <v>358</v>
      </c>
      <c r="C26" s="335"/>
      <c r="D26" s="335"/>
      <c r="E26" s="335"/>
      <c r="F26" s="335"/>
      <c r="G26" s="335"/>
      <c r="H26" s="336"/>
      <c r="I26" s="73">
        <f>SUMIF(FP!I:I,Doklady!$B$1&amp;A26,FP!D:D)</f>
        <v>0</v>
      </c>
      <c r="T26" s="86"/>
    </row>
    <row r="27" spans="1:20" x14ac:dyDescent="0.2">
      <c r="A27" s="115" t="s">
        <v>359</v>
      </c>
      <c r="B27" s="334" t="s">
        <v>360</v>
      </c>
      <c r="C27" s="335"/>
      <c r="D27" s="335"/>
      <c r="E27" s="335"/>
      <c r="F27" s="335"/>
      <c r="G27" s="335"/>
      <c r="H27" s="336"/>
      <c r="I27" s="73">
        <f>SUMIF(FP!I:I,Doklady!$B$1&amp;A27,FP!D:D)</f>
        <v>0</v>
      </c>
      <c r="T27" s="86"/>
    </row>
    <row r="28" spans="1:20" x14ac:dyDescent="0.2">
      <c r="A28" s="135" t="s">
        <v>361</v>
      </c>
      <c r="B28" s="334" t="s">
        <v>362</v>
      </c>
      <c r="C28" s="335"/>
      <c r="D28" s="335"/>
      <c r="E28" s="335"/>
      <c r="F28" s="335"/>
      <c r="G28" s="335"/>
      <c r="H28" s="336"/>
      <c r="I28" s="73">
        <f>SUMIF(FP!I:I,Doklady!$B$1&amp;A28,FP!D:D)</f>
        <v>0</v>
      </c>
      <c r="T28" s="86"/>
    </row>
    <row r="29" spans="1:20" x14ac:dyDescent="0.2">
      <c r="A29" s="115" t="s">
        <v>363</v>
      </c>
      <c r="B29" s="334" t="s">
        <v>364</v>
      </c>
      <c r="C29" s="335"/>
      <c r="D29" s="335"/>
      <c r="E29" s="335"/>
      <c r="F29" s="335"/>
      <c r="G29" s="335"/>
      <c r="H29" s="336"/>
      <c r="I29" s="73">
        <f>SUMIF(FP!I:I,Doklady!$B$1&amp;A29,FP!D:D)</f>
        <v>0</v>
      </c>
      <c r="T29" s="86"/>
    </row>
    <row r="30" spans="1:20" hidden="1" x14ac:dyDescent="0.2">
      <c r="A30" s="135" t="s">
        <v>365</v>
      </c>
      <c r="B30" s="334"/>
      <c r="C30" s="335"/>
      <c r="D30" s="335"/>
      <c r="E30" s="335"/>
      <c r="F30" s="335"/>
      <c r="G30" s="335"/>
      <c r="H30" s="336"/>
      <c r="I30" s="73">
        <f>SUMIF(FP!I:I,Doklady!$B$1&amp;A30,FP!D:D)</f>
        <v>0</v>
      </c>
      <c r="T30" s="86"/>
    </row>
    <row r="31" spans="1:20" hidden="1" x14ac:dyDescent="0.2">
      <c r="A31" s="115" t="s">
        <v>366</v>
      </c>
      <c r="B31" s="334"/>
      <c r="C31" s="335"/>
      <c r="D31" s="335"/>
      <c r="E31" s="335"/>
      <c r="F31" s="335"/>
      <c r="G31" s="335"/>
      <c r="H31" s="336"/>
      <c r="I31" s="73">
        <f>SUMIF(FP!I:I,Doklady!$B$1&amp;A31,FP!D:D)</f>
        <v>0</v>
      </c>
      <c r="T31" s="86"/>
    </row>
    <row r="32" spans="1:20" hidden="1" x14ac:dyDescent="0.2">
      <c r="A32" s="135" t="s">
        <v>367</v>
      </c>
      <c r="B32" s="330"/>
      <c r="C32" s="331"/>
      <c r="D32" s="331"/>
      <c r="E32" s="331"/>
      <c r="F32" s="331"/>
      <c r="G32" s="331"/>
      <c r="H32" s="332"/>
      <c r="I32" s="73">
        <f>SUMIF(FP!I:I,Doklady!$B$1&amp;A32,FP!D:D)</f>
        <v>0</v>
      </c>
      <c r="T32" s="86"/>
    </row>
    <row r="33" spans="1:21" hidden="1" x14ac:dyDescent="0.2">
      <c r="A33" s="115" t="s">
        <v>368</v>
      </c>
      <c r="B33" s="330"/>
      <c r="C33" s="331"/>
      <c r="D33" s="331"/>
      <c r="E33" s="331"/>
      <c r="F33" s="331"/>
      <c r="G33" s="331"/>
      <c r="H33" s="332"/>
      <c r="I33" s="73">
        <f>SUMIF(FP!I:I,Doklady!$B$1&amp;A33,FP!D:D)</f>
        <v>0</v>
      </c>
      <c r="T33" s="86"/>
    </row>
    <row r="34" spans="1:21" hidden="1" x14ac:dyDescent="0.2">
      <c r="A34" s="135" t="s">
        <v>369</v>
      </c>
      <c r="B34" s="333"/>
      <c r="C34" s="333"/>
      <c r="D34" s="333"/>
      <c r="E34" s="333"/>
      <c r="F34" s="333"/>
      <c r="G34" s="333"/>
      <c r="H34" s="333"/>
      <c r="I34" s="73">
        <f>SUMIF(FP!I:I,Doklady!$B$1&amp;A34,FP!D:D)</f>
        <v>0</v>
      </c>
      <c r="J34" s="8"/>
      <c r="K34" s="8"/>
    </row>
    <row r="36" spans="1:21" ht="12.75" x14ac:dyDescent="0.2">
      <c r="A36" s="121" t="s">
        <v>370</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softbal</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10136</v>
      </c>
      <c r="G39" s="78">
        <f>+MAX(I39-C39-D39-E39-F39-H39,0)</f>
        <v>40544</v>
      </c>
      <c r="H39" s="78">
        <f>+IFERROR(VLOOKUP(K40&amp;" - kapitálové transfery",B$53:C$90,2,0),0)</f>
        <v>0</v>
      </c>
      <c r="I39" s="73">
        <f>SUMIF(FP!K:K,K40,FP!D:D)</f>
        <v>50680</v>
      </c>
      <c r="L39" s="84">
        <f>COUNTIF(FP!N:N,Doklady!B1&amp;"aK")</f>
        <v>0</v>
      </c>
      <c r="T39" s="86"/>
    </row>
    <row r="40" spans="1:21" x14ac:dyDescent="0.2">
      <c r="A40" s="115" t="s">
        <v>339</v>
      </c>
      <c r="B40" s="116" t="s">
        <v>378</v>
      </c>
      <c r="C40" s="78">
        <f>DSUM(Doklady!A103:J10002,"GGG",Spolu!L40:M42)</f>
        <v>0</v>
      </c>
      <c r="D40" s="78">
        <f>DSUM(Doklady!A103:J10002,"GGG",Spolu!N40:O42)</f>
        <v>0</v>
      </c>
      <c r="E40" s="78">
        <f>DSUM(Doklady!A103:J10002,"GGG",Spolu!P40:Q42)</f>
        <v>4190</v>
      </c>
      <c r="F40" s="78">
        <f>DSUM(Doklady!A103:J10002,"GGG",Spolu!R40:S42)</f>
        <v>497.98999999999995</v>
      </c>
      <c r="G40" s="78">
        <f>DSUM(Doklady!A103:J10002,"GGG",Spolu!T40:U42)-H40</f>
        <v>280</v>
      </c>
      <c r="H40" s="78">
        <f>+IFERROR(VLOOKUP(K40&amp;" - kapitálové transfery",B$53:D$90,3,0),0)</f>
        <v>0</v>
      </c>
      <c r="I40" s="73">
        <f>+C40+D40+E40+F40+G40+H40</f>
        <v>4967.99</v>
      </c>
      <c r="J40" s="218" t="str">
        <f>+K45</f>
        <v>.</v>
      </c>
      <c r="K40" s="218" t="str">
        <f>IF(L38&gt;0,INDEX(FP!K:K,Doklady!B2),".")</f>
        <v>softbal</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45712.01</v>
      </c>
      <c r="J41" s="219">
        <f>+K46</f>
        <v>0</v>
      </c>
      <c r="K41" s="219">
        <f>+I41-H41</f>
        <v>45712.01</v>
      </c>
      <c r="L41" s="161" t="str">
        <f>IF(L38&gt;0,"a - "&amp;INDEX(FP!C:C,Doklady!B2),2)</f>
        <v>a - softbal - bežné transfery</v>
      </c>
      <c r="M41" s="120">
        <v>1</v>
      </c>
      <c r="N41" s="161" t="str">
        <f>+L41</f>
        <v>a - softbal - bežné transfery</v>
      </c>
      <c r="O41" s="120">
        <v>2</v>
      </c>
      <c r="P41" s="161" t="str">
        <f>+L41</f>
        <v>a - softbal - bežné transfery</v>
      </c>
      <c r="Q41" s="120">
        <v>3</v>
      </c>
      <c r="R41" s="161" t="str">
        <f>+L41</f>
        <v>a - softbal - bežné transfery</v>
      </c>
      <c r="S41" s="120">
        <v>4</v>
      </c>
      <c r="T41" s="161" t="str">
        <f>+L41</f>
        <v>a - softbal - bežné transfery</v>
      </c>
      <c r="U41" s="120">
        <v>5</v>
      </c>
    </row>
    <row r="42" spans="1:21" ht="10.5" customHeight="1" x14ac:dyDescent="0.2">
      <c r="A42" s="115" t="s">
        <v>339</v>
      </c>
      <c r="B42" s="116" t="s">
        <v>381</v>
      </c>
      <c r="C42" s="73">
        <f>+C40</f>
        <v>0</v>
      </c>
      <c r="D42" s="216">
        <f>+D40</f>
        <v>0</v>
      </c>
      <c r="E42" s="216">
        <f>+E40</f>
        <v>4190</v>
      </c>
      <c r="F42" s="216">
        <f>+MIN(F39:F40)</f>
        <v>497.98999999999995</v>
      </c>
      <c r="G42" s="216">
        <f>+MIN(G39+MAX(F39-F40,0)-MAX(E40-E39,0)-MAX(D40-D39,0)-MAX(C40-C39,0),G40)</f>
        <v>280</v>
      </c>
      <c r="H42" s="216">
        <f>+MIN(H39:H40)</f>
        <v>0</v>
      </c>
      <c r="I42" s="73">
        <f>+C42+D42+E42+MIN(F39:F40)+G42+H42</f>
        <v>4967.99</v>
      </c>
      <c r="J42" s="219">
        <f>+K47</f>
        <v>0</v>
      </c>
      <c r="K42" s="219">
        <f>+I42-H42</f>
        <v>4967.99</v>
      </c>
      <c r="L42" s="161" t="str">
        <f>+SUBSTITUTE(L41,"bežné","kapitálové")</f>
        <v>a - softbal - kapitálové transfery</v>
      </c>
      <c r="M42" s="120">
        <v>1</v>
      </c>
      <c r="N42" s="161" t="str">
        <f>+L42</f>
        <v>a - softbal - kapitálové transfery</v>
      </c>
      <c r="O42" s="120">
        <v>2</v>
      </c>
      <c r="P42" s="161" t="str">
        <f>+L42</f>
        <v>a - softbal - kapitálové transfery</v>
      </c>
      <c r="Q42" s="120">
        <v>3</v>
      </c>
      <c r="R42" s="161" t="str">
        <f>+L42</f>
        <v>a - softbal - kapitálové transfery</v>
      </c>
      <c r="S42" s="120">
        <v>4</v>
      </c>
      <c r="T42" s="161" t="str">
        <f>+L42</f>
        <v>a - softbal - kapitálové transfery</v>
      </c>
      <c r="U42" s="120">
        <v>5</v>
      </c>
    </row>
    <row r="43" spans="1:21" ht="33.7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DSUM(Doklady!A103:J10002,"GGG",Spolu!L45:M47)</f>
        <v>0</v>
      </c>
      <c r="D45" s="78">
        <f>DSUM(Doklady!A103:J10002,"GGG",Spolu!N45:O47)</f>
        <v>0</v>
      </c>
      <c r="E45" s="78">
        <f>DSUM(Doklady!A103:J10002,"GGG",Spolu!P45:Q47)</f>
        <v>0</v>
      </c>
      <c r="F45" s="78">
        <f>DSUM(Doklady!A103:J10002,"GGG",Spolu!R45:S47)</f>
        <v>0</v>
      </c>
      <c r="G45" s="78">
        <f>DSUM(Doklady!A103:J10002,"GGG",Spolu!T45:U47)-H45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2.5"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softbal - bežné transfery</v>
      </c>
      <c r="C53" s="73">
        <f>IF(A53&lt;&gt;"",INDEX(FP!D:D,Doklady!B$2+(ROW()-53)),"")</f>
        <v>50680</v>
      </c>
      <c r="D53" s="73">
        <f>IF(A53&lt;&gt;"",Doklady!I1-Doklady!J1,"")</f>
        <v>4967.99</v>
      </c>
      <c r="E53" s="73">
        <f>IF(A53&lt;&gt;"",MIN(D53,C53)*Doklady!C1/(1-Doklady!C1),"")</f>
        <v>0</v>
      </c>
      <c r="F53" s="71">
        <f>IF(A53&lt;&gt;"",Doklady!J1,"")</f>
        <v>0</v>
      </c>
      <c r="G53" s="73">
        <f>+IFERROR(HLOOKUP(IF(RIGHT(B53,15)="bežné transfery",LEFT(B53,LEN(B53)-18),0),$J$40:$K$42,3,0),MIN(C53,D53))</f>
        <v>4967.99</v>
      </c>
      <c r="H53" s="71"/>
      <c r="I53" s="73">
        <f>IF(A53&lt;&gt;"",MAX(IF(G53&lt;C53,C53-G53,0)+IF(F53&lt;E53,E53-F53,0),0),0)</f>
        <v>45712.01</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50680</v>
      </c>
      <c r="D130" s="228">
        <f t="shared" ref="D130:I130" si="9">SUM(D53:D129)</f>
        <v>4967.99</v>
      </c>
      <c r="E130" s="228">
        <f t="shared" si="9"/>
        <v>0</v>
      </c>
      <c r="F130" s="228">
        <f t="shared" si="9"/>
        <v>0</v>
      </c>
      <c r="G130" s="228">
        <f t="shared" si="9"/>
        <v>4967.99</v>
      </c>
      <c r="H130" s="228">
        <f t="shared" si="9"/>
        <v>0</v>
      </c>
      <c r="I130" s="228">
        <f t="shared" si="9"/>
        <v>45712.01</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396</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397</v>
      </c>
      <c r="B139" s="9"/>
      <c r="C139" s="74"/>
      <c r="D139" s="74"/>
      <c r="E139" s="74"/>
      <c r="F139" s="74"/>
      <c r="G139" s="74"/>
      <c r="H139" s="74"/>
      <c r="I139" s="74"/>
      <c r="J139" s="85"/>
    </row>
    <row r="140" spans="1:26" ht="12.75" x14ac:dyDescent="0.2">
      <c r="A140" s="9"/>
      <c r="B140" s="282"/>
      <c r="C140" s="229"/>
      <c r="D140" s="360"/>
      <c r="E140" s="360"/>
      <c r="F140" s="360"/>
      <c r="G140" s="360"/>
      <c r="H140" s="360"/>
      <c r="I140" s="360"/>
      <c r="J140" s="85"/>
    </row>
    <row r="141" spans="1:26" ht="68.25" customHeight="1" x14ac:dyDescent="0.2">
      <c r="A141" s="9"/>
      <c r="B141" s="284" t="s">
        <v>398</v>
      </c>
      <c r="C141" s="214"/>
      <c r="D141" s="344" t="s">
        <v>399</v>
      </c>
      <c r="E141" s="344"/>
      <c r="F141" s="344"/>
      <c r="G141" s="344"/>
      <c r="H141" s="344"/>
      <c r="I141" s="344"/>
      <c r="J141" s="85"/>
    </row>
    <row r="142" spans="1:26" ht="12.75" x14ac:dyDescent="0.2">
      <c r="A142" s="9"/>
      <c r="B142" s="283"/>
      <c r="C142" s="214"/>
      <c r="D142" s="263"/>
      <c r="E142" s="263"/>
      <c r="F142" s="263"/>
      <c r="G142" s="263"/>
      <c r="H142" s="263"/>
      <c r="I142" s="263"/>
      <c r="J142" s="85"/>
    </row>
    <row r="143" spans="1:26" ht="12.75" x14ac:dyDescent="0.2">
      <c r="A143" s="9"/>
      <c r="B143" s="283"/>
      <c r="C143" s="214"/>
      <c r="D143" s="263"/>
      <c r="E143" s="263"/>
      <c r="F143" s="263"/>
      <c r="G143" s="263"/>
      <c r="H143" s="263"/>
      <c r="I143" s="263"/>
      <c r="J143" s="85"/>
    </row>
    <row r="144" spans="1:26" ht="12.75" x14ac:dyDescent="0.2">
      <c r="A144" s="9"/>
      <c r="B144" s="284"/>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2"/>
  <sheetViews>
    <sheetView tabSelected="1" topLeftCell="A100" zoomScaleNormal="100" workbookViewId="0">
      <pane ySplit="7" topLeftCell="A115" activePane="bottomLeft" state="frozen"/>
      <selection activeCell="A100" sqref="A100"/>
      <selection pane="bottomLeft" activeCell="A120" sqref="A120"/>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softbal - bežné transfery</v>
      </c>
      <c r="B1" s="232" t="str">
        <f>INDEX(Adr!A:A,B102+1)</f>
        <v>17316723</v>
      </c>
      <c r="C1" s="233">
        <f>IF(ROW()&lt;=B$3,INDEX(FP!E:E,B$2+ROW()-1),"")</f>
        <v>0</v>
      </c>
      <c r="D1" s="234" t="str">
        <f>IF(ROW()&lt;=B$3,INDEX(FP!F:F,B$2+ROW()-1),"")</f>
        <v>a</v>
      </c>
      <c r="E1" s="234"/>
      <c r="F1" s="234" t="str">
        <f>IF(ROW()&lt;=B$3,INDEX(FP!G:G,B$2+ROW()-1),"")</f>
        <v>026 02</v>
      </c>
      <c r="G1" s="234"/>
      <c r="H1" s="235" t="str">
        <f>IF(ROW()&lt;=B$3,INDEX(FP!C:C,B$2+ROW()-1),"")</f>
        <v>softbal - bežné transfery</v>
      </c>
      <c r="I1" s="236">
        <f t="shared" ref="I1:I32" si="0">IF(ROW()&lt;=B$3,SUMIF(A$107:A$10044,A1,I$107:I$10044),"")</f>
        <v>4967.99</v>
      </c>
      <c r="J1" s="236">
        <f t="shared" ref="J1:J32" si="1">IF(ROW()&lt;=B$3,SUMIFS(I$103:I$50044,A$103:A$50044,K1,J$103:J$50044,L1),"")</f>
        <v>0</v>
      </c>
      <c r="K1" s="110" t="str">
        <f>$A1</f>
        <v>a - softbal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34</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IF(ROW()&lt;=B$3,SUMIF(A$107:A$10044,A33,I$107:I$10044),"")</f>
        <v/>
      </c>
      <c r="J33" s="236" t="str">
        <f t="shared" ref="J33:J64" si="4">IF(ROW()&lt;=B$3,SUMIFS(I$103:I$50044,A$103:A$50044,K33,J$103:J$50044,L33),"")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IF(ROW()&lt;=B$3,SUMIF(A$107:A$10044,A65,I$107:I$10044),"")</f>
        <v/>
      </c>
      <c r="J65" s="236" t="str">
        <f t="shared" ref="J65:J94" si="6">IF(ROW()&lt;=B$3,SUMIFS(I$103:I$50044,A$103:A$50044,K65,J$103:J$50044,L65),"")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379</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379</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379</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379</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379</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379</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379</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379</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379</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379</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379</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379</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379</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379</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404</v>
      </c>
      <c r="J100" s="363"/>
      <c r="K100" s="89"/>
    </row>
    <row r="101" spans="1:25" ht="15.75" x14ac:dyDescent="0.25">
      <c r="A101" s="361"/>
      <c r="B101" s="361"/>
      <c r="C101" s="361"/>
      <c r="D101" s="361"/>
      <c r="E101" s="361"/>
      <c r="F101" s="361"/>
      <c r="G101" s="361"/>
      <c r="H101" s="361"/>
      <c r="I101" s="362">
        <v>45666</v>
      </c>
      <c r="J101" s="362"/>
    </row>
    <row r="102" spans="1:25" ht="14.25" x14ac:dyDescent="0.2">
      <c r="A102" s="249" t="s">
        <v>405</v>
      </c>
      <c r="B102" s="250">
        <v>27</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3.45" customHeight="1" x14ac:dyDescent="0.2">
      <c r="A107" s="14" t="s">
        <v>1517</v>
      </c>
      <c r="B107" s="14" t="s">
        <v>1556</v>
      </c>
      <c r="C107" s="14"/>
      <c r="D107" s="16">
        <v>45687</v>
      </c>
      <c r="E107" s="16"/>
      <c r="F107" s="14" t="s">
        <v>1555</v>
      </c>
      <c r="G107" s="14" t="s">
        <v>1553</v>
      </c>
      <c r="H107" s="14" t="s">
        <v>1554</v>
      </c>
      <c r="I107" s="15">
        <v>3.23</v>
      </c>
      <c r="J107" s="77">
        <v>4</v>
      </c>
      <c r="K107" s="92"/>
    </row>
    <row r="108" spans="1:25" ht="23.45" customHeight="1" x14ac:dyDescent="0.2">
      <c r="A108" s="14" t="s">
        <v>1517</v>
      </c>
      <c r="B108" s="14" t="s">
        <v>1557</v>
      </c>
      <c r="C108" s="14"/>
      <c r="D108" s="16">
        <v>45688</v>
      </c>
      <c r="E108" s="16"/>
      <c r="F108" s="14" t="s">
        <v>1552</v>
      </c>
      <c r="G108" s="14" t="s">
        <v>1553</v>
      </c>
      <c r="H108" s="14" t="s">
        <v>1554</v>
      </c>
      <c r="I108" s="15">
        <v>13</v>
      </c>
      <c r="J108" s="77">
        <v>4</v>
      </c>
      <c r="K108" s="92"/>
    </row>
    <row r="109" spans="1:25" ht="23.45" customHeight="1" x14ac:dyDescent="0.2">
      <c r="A109" s="14" t="s">
        <v>1517</v>
      </c>
      <c r="B109" s="14" t="s">
        <v>1518</v>
      </c>
      <c r="C109" s="14" t="s">
        <v>1519</v>
      </c>
      <c r="D109" s="16">
        <v>45691</v>
      </c>
      <c r="E109" s="16"/>
      <c r="F109" s="14" t="s">
        <v>1520</v>
      </c>
      <c r="G109" s="14"/>
      <c r="H109" s="14" t="s">
        <v>1521</v>
      </c>
      <c r="I109" s="15">
        <v>190</v>
      </c>
      <c r="J109" s="77">
        <v>3</v>
      </c>
      <c r="K109" s="92"/>
    </row>
    <row r="110" spans="1:25" ht="20.45" customHeight="1" x14ac:dyDescent="0.2">
      <c r="A110" s="14" t="s">
        <v>1517</v>
      </c>
      <c r="B110" s="14" t="s">
        <v>1522</v>
      </c>
      <c r="C110" s="14" t="s">
        <v>1523</v>
      </c>
      <c r="D110" s="16">
        <v>45691</v>
      </c>
      <c r="E110" s="16"/>
      <c r="F110" s="14" t="s">
        <v>1524</v>
      </c>
      <c r="G110" s="14"/>
      <c r="H110" s="14" t="s">
        <v>1525</v>
      </c>
      <c r="I110" s="15">
        <v>350</v>
      </c>
      <c r="J110" s="77">
        <v>3</v>
      </c>
      <c r="K110" s="92"/>
    </row>
    <row r="111" spans="1:25" ht="12.75" x14ac:dyDescent="0.2">
      <c r="A111" s="14" t="s">
        <v>1517</v>
      </c>
      <c r="B111" s="14" t="s">
        <v>1526</v>
      </c>
      <c r="C111" s="14" t="s">
        <v>1527</v>
      </c>
      <c r="D111" s="16">
        <v>45691</v>
      </c>
      <c r="E111" s="16"/>
      <c r="F111" s="14" t="s">
        <v>1528</v>
      </c>
      <c r="G111" s="14" t="s">
        <v>1529</v>
      </c>
      <c r="H111" s="14" t="s">
        <v>1530</v>
      </c>
      <c r="I111" s="15">
        <v>650</v>
      </c>
      <c r="J111" s="77">
        <v>3</v>
      </c>
      <c r="K111" s="92"/>
    </row>
    <row r="112" spans="1:25" ht="12.75" x14ac:dyDescent="0.2">
      <c r="A112" s="14" t="s">
        <v>1517</v>
      </c>
      <c r="B112" s="14" t="s">
        <v>1531</v>
      </c>
      <c r="C112" s="14" t="s">
        <v>1532</v>
      </c>
      <c r="D112" s="16">
        <v>45691</v>
      </c>
      <c r="E112" s="16"/>
      <c r="F112" s="14" t="s">
        <v>1533</v>
      </c>
      <c r="G112" s="14"/>
      <c r="H112" s="14" t="s">
        <v>1525</v>
      </c>
      <c r="I112" s="15">
        <v>1500</v>
      </c>
      <c r="J112" s="77">
        <v>3</v>
      </c>
      <c r="K112" s="92"/>
    </row>
    <row r="113" spans="1:11" ht="12.75" x14ac:dyDescent="0.2">
      <c r="A113" s="14" t="s">
        <v>1517</v>
      </c>
      <c r="B113" s="14" t="s">
        <v>1534</v>
      </c>
      <c r="C113" s="14" t="s">
        <v>1535</v>
      </c>
      <c r="D113" s="16">
        <v>45691</v>
      </c>
      <c r="E113" s="16"/>
      <c r="F113" s="14" t="s">
        <v>1536</v>
      </c>
      <c r="G113" s="14"/>
      <c r="H113" s="14" t="s">
        <v>1525</v>
      </c>
      <c r="I113" s="15">
        <v>1500</v>
      </c>
      <c r="J113" s="77">
        <v>3</v>
      </c>
      <c r="K113" s="92"/>
    </row>
    <row r="114" spans="1:11" ht="56.25" x14ac:dyDescent="0.2">
      <c r="A114" s="14" t="s">
        <v>1517</v>
      </c>
      <c r="B114" s="14" t="s">
        <v>1537</v>
      </c>
      <c r="C114" s="14"/>
      <c r="D114" s="16">
        <v>45692</v>
      </c>
      <c r="E114" s="16"/>
      <c r="F114" s="14" t="s">
        <v>1538</v>
      </c>
      <c r="G114" s="14"/>
      <c r="H114" s="14" t="s">
        <v>1539</v>
      </c>
      <c r="I114" s="15">
        <v>215.64</v>
      </c>
      <c r="J114" s="77">
        <v>4</v>
      </c>
      <c r="K114" s="92"/>
    </row>
    <row r="115" spans="1:11" ht="52.15" customHeight="1" x14ac:dyDescent="0.2">
      <c r="A115" s="14" t="s">
        <v>1517</v>
      </c>
      <c r="B115" s="14" t="s">
        <v>1540</v>
      </c>
      <c r="C115" s="14" t="s">
        <v>1541</v>
      </c>
      <c r="D115" s="16">
        <v>45695</v>
      </c>
      <c r="E115" s="16"/>
      <c r="F115" s="14" t="s">
        <v>1544</v>
      </c>
      <c r="G115" s="14" t="s">
        <v>1542</v>
      </c>
      <c r="H115" s="14" t="s">
        <v>1543</v>
      </c>
      <c r="I115" s="15">
        <v>63.12</v>
      </c>
      <c r="J115" s="77">
        <v>4</v>
      </c>
      <c r="K115" s="92"/>
    </row>
    <row r="116" spans="1:11" ht="45" x14ac:dyDescent="0.2">
      <c r="A116" s="14" t="s">
        <v>1517</v>
      </c>
      <c r="B116" s="14" t="s">
        <v>1545</v>
      </c>
      <c r="C116" s="14" t="s">
        <v>1546</v>
      </c>
      <c r="D116" s="16">
        <v>45695</v>
      </c>
      <c r="E116" s="16"/>
      <c r="F116" s="14" t="s">
        <v>1547</v>
      </c>
      <c r="G116" s="14" t="s">
        <v>1542</v>
      </c>
      <c r="H116" s="14" t="s">
        <v>1543</v>
      </c>
      <c r="I116" s="15">
        <v>159.25</v>
      </c>
      <c r="J116" s="77">
        <v>4</v>
      </c>
      <c r="K116" s="92"/>
    </row>
    <row r="117" spans="1:11" ht="22.5" x14ac:dyDescent="0.2">
      <c r="A117" s="14" t="s">
        <v>1517</v>
      </c>
      <c r="B117" s="14" t="s">
        <v>1558</v>
      </c>
      <c r="C117" s="14" t="s">
        <v>1559</v>
      </c>
      <c r="D117" s="16">
        <v>45698</v>
      </c>
      <c r="E117" s="16"/>
      <c r="F117" s="14" t="s">
        <v>1561</v>
      </c>
      <c r="G117" s="14"/>
      <c r="H117" s="14" t="s">
        <v>1560</v>
      </c>
      <c r="I117" s="15">
        <v>280</v>
      </c>
      <c r="J117" s="77">
        <v>5</v>
      </c>
      <c r="K117" s="92"/>
    </row>
    <row r="118" spans="1:11" ht="22.5" x14ac:dyDescent="0.2">
      <c r="A118" s="14" t="s">
        <v>1517</v>
      </c>
      <c r="B118" s="14" t="s">
        <v>1548</v>
      </c>
      <c r="C118" s="14" t="s">
        <v>1549</v>
      </c>
      <c r="D118" s="16">
        <v>45707</v>
      </c>
      <c r="E118" s="16"/>
      <c r="F118" s="14" t="s">
        <v>1550</v>
      </c>
      <c r="G118" s="14" t="s">
        <v>1542</v>
      </c>
      <c r="H118" s="14" t="s">
        <v>1543</v>
      </c>
      <c r="I118" s="15">
        <v>30.75</v>
      </c>
      <c r="J118" s="77">
        <v>4</v>
      </c>
      <c r="K118" s="92"/>
    </row>
    <row r="119" spans="1:11" ht="12.75" x14ac:dyDescent="0.2">
      <c r="A119" s="14" t="s">
        <v>1517</v>
      </c>
      <c r="B119" s="14" t="s">
        <v>1551</v>
      </c>
      <c r="C119" s="14"/>
      <c r="D119" s="16">
        <v>45716</v>
      </c>
      <c r="E119" s="16"/>
      <c r="F119" s="14" t="s">
        <v>1552</v>
      </c>
      <c r="G119" s="14" t="s">
        <v>1553</v>
      </c>
      <c r="H119" s="14" t="s">
        <v>1554</v>
      </c>
      <c r="I119" s="15">
        <v>13</v>
      </c>
      <c r="J119" s="77">
        <v>4</v>
      </c>
      <c r="K119" s="92"/>
    </row>
    <row r="120" spans="1:11" ht="12.75" x14ac:dyDescent="0.2">
      <c r="A120" s="14"/>
      <c r="B120" s="14"/>
      <c r="C120" s="14"/>
      <c r="D120" s="16"/>
      <c r="E120" s="16"/>
      <c r="F120" s="14"/>
      <c r="G120" s="14"/>
      <c r="H120" s="14"/>
      <c r="I120" s="15"/>
      <c r="J120" s="77"/>
      <c r="K120" s="92"/>
    </row>
    <row r="121" spans="1:11" ht="12.75" x14ac:dyDescent="0.2">
      <c r="A121" s="14"/>
      <c r="B121" s="14"/>
      <c r="C121" s="14"/>
      <c r="D121" s="16"/>
      <c r="E121" s="16"/>
      <c r="F121" s="14"/>
      <c r="G121" s="14"/>
      <c r="H121" s="14"/>
      <c r="I121" s="15"/>
      <c r="J121" s="77"/>
      <c r="K121" s="92"/>
    </row>
    <row r="122" spans="1:11" ht="12.75" x14ac:dyDescent="0.2">
      <c r="A122" s="14"/>
      <c r="B122" s="14"/>
      <c r="C122" s="14"/>
      <c r="D122" s="16"/>
      <c r="E122" s="16"/>
      <c r="F122" s="14"/>
      <c r="G122" s="14"/>
      <c r="H122" s="14"/>
      <c r="I122" s="15"/>
      <c r="J122" s="77"/>
      <c r="K122" s="92"/>
    </row>
    <row r="123" spans="1:11" ht="12.75" x14ac:dyDescent="0.2">
      <c r="A123" s="14"/>
      <c r="B123" s="14"/>
      <c r="C123" s="14"/>
      <c r="D123" s="16"/>
      <c r="E123" s="16"/>
      <c r="F123" s="14"/>
      <c r="G123" s="14"/>
      <c r="H123" s="14"/>
      <c r="I123" s="15"/>
      <c r="J123" s="77"/>
      <c r="K123" s="92"/>
    </row>
    <row r="124" spans="1:11" ht="12.75" x14ac:dyDescent="0.2">
      <c r="A124" s="14"/>
      <c r="B124" s="14"/>
      <c r="C124" s="14"/>
      <c r="D124" s="16"/>
      <c r="E124" s="16"/>
      <c r="F124" s="14"/>
      <c r="G124" s="14"/>
      <c r="H124" s="14"/>
      <c r="I124" s="15"/>
      <c r="J124" s="77"/>
      <c r="K124" s="92"/>
    </row>
    <row r="125" spans="1:11" ht="12.75" x14ac:dyDescent="0.2">
      <c r="A125" s="14"/>
      <c r="B125" s="14"/>
      <c r="C125" s="14"/>
      <c r="D125" s="16"/>
      <c r="E125" s="16"/>
      <c r="F125" s="14"/>
      <c r="G125" s="14"/>
      <c r="H125" s="14"/>
      <c r="I125" s="15"/>
      <c r="J125" s="77"/>
      <c r="K125" s="92"/>
    </row>
    <row r="126" spans="1:11" ht="12.75" x14ac:dyDescent="0.2">
      <c r="A126" s="14"/>
      <c r="B126" s="14"/>
      <c r="C126" s="14"/>
      <c r="D126" s="16"/>
      <c r="E126" s="16"/>
      <c r="F126" s="14"/>
      <c r="G126" s="14"/>
      <c r="H126" s="14"/>
      <c r="I126" s="15"/>
      <c r="J126" s="77"/>
      <c r="K126" s="92"/>
    </row>
    <row r="127" spans="1:11" ht="12.75" x14ac:dyDescent="0.2">
      <c r="A127" s="14"/>
      <c r="B127" s="14"/>
      <c r="C127" s="14"/>
      <c r="D127" s="16"/>
      <c r="E127" s="16"/>
      <c r="F127" s="14"/>
      <c r="G127" s="14"/>
      <c r="H127" s="14"/>
      <c r="I127" s="15"/>
      <c r="J127" s="77"/>
      <c r="K127" s="92"/>
    </row>
    <row r="128" spans="1:11" ht="12.75" x14ac:dyDescent="0.2">
      <c r="A128" s="14"/>
      <c r="B128" s="14"/>
      <c r="C128" s="14"/>
      <c r="D128" s="16"/>
      <c r="E128" s="16"/>
      <c r="F128" s="14"/>
      <c r="G128" s="14"/>
      <c r="H128" s="14"/>
      <c r="I128" s="15"/>
      <c r="J128" s="77"/>
      <c r="K128" s="92"/>
    </row>
    <row r="129" spans="1:11" ht="12.75" x14ac:dyDescent="0.2">
      <c r="A129" s="14"/>
      <c r="B129" s="14"/>
      <c r="C129" s="14"/>
      <c r="D129" s="16"/>
      <c r="E129" s="16"/>
      <c r="F129" s="14"/>
      <c r="G129" s="14"/>
      <c r="H129" s="14"/>
      <c r="I129" s="15"/>
      <c r="J129" s="77"/>
      <c r="K129" s="92"/>
    </row>
    <row r="130" spans="1:11" ht="12.75" x14ac:dyDescent="0.2">
      <c r="A130" s="14"/>
      <c r="B130" s="14"/>
      <c r="C130" s="14"/>
      <c r="D130" s="16"/>
      <c r="E130" s="16"/>
      <c r="F130" s="14"/>
      <c r="G130" s="14"/>
      <c r="H130" s="14"/>
      <c r="I130" s="15"/>
      <c r="J130" s="77"/>
      <c r="K130" s="92"/>
    </row>
    <row r="131" spans="1:11" ht="12.75" x14ac:dyDescent="0.2">
      <c r="A131" s="14"/>
      <c r="B131" s="14"/>
      <c r="C131" s="14"/>
      <c r="D131" s="16"/>
      <c r="E131" s="16"/>
      <c r="F131" s="14"/>
      <c r="G131" s="14"/>
      <c r="H131" s="14"/>
      <c r="I131" s="15"/>
      <c r="J131" s="77"/>
      <c r="K131" s="92"/>
    </row>
    <row r="132" spans="1:11" ht="12.75" x14ac:dyDescent="0.2">
      <c r="A132" s="14"/>
      <c r="B132" s="14"/>
      <c r="C132" s="14"/>
      <c r="D132" s="16"/>
      <c r="E132" s="16"/>
      <c r="F132" s="14"/>
      <c r="G132" s="14"/>
      <c r="H132" s="14"/>
      <c r="I132" s="15"/>
      <c r="J132" s="77"/>
      <c r="K132" s="92"/>
    </row>
    <row r="133" spans="1:11" ht="12.75" x14ac:dyDescent="0.2">
      <c r="A133" s="14"/>
      <c r="B133" s="14"/>
      <c r="C133" s="14"/>
      <c r="D133" s="16"/>
      <c r="E133" s="16"/>
      <c r="F133" s="14"/>
      <c r="G133" s="14"/>
      <c r="H133" s="14"/>
      <c r="I133" s="15"/>
      <c r="J133" s="77"/>
      <c r="K133" s="92"/>
    </row>
    <row r="134" spans="1:11" ht="12.75" x14ac:dyDescent="0.2">
      <c r="A134" s="14"/>
      <c r="B134" s="14"/>
      <c r="C134" s="14"/>
      <c r="D134" s="16"/>
      <c r="E134" s="16"/>
      <c r="F134" s="14"/>
      <c r="G134" s="14"/>
      <c r="H134" s="14"/>
      <c r="I134" s="15"/>
      <c r="J134" s="77"/>
      <c r="K134" s="92"/>
    </row>
    <row r="135" spans="1:11" ht="12.75" x14ac:dyDescent="0.2">
      <c r="A135" s="14"/>
      <c r="B135" s="14"/>
      <c r="C135" s="14"/>
      <c r="D135" s="16"/>
      <c r="E135" s="16"/>
      <c r="F135" s="14"/>
      <c r="G135" s="14"/>
      <c r="H135" s="14"/>
      <c r="I135" s="15"/>
      <c r="J135" s="77"/>
      <c r="K135" s="92"/>
    </row>
    <row r="136" spans="1:11" ht="12.75" x14ac:dyDescent="0.2">
      <c r="A136" s="14"/>
      <c r="B136" s="14"/>
      <c r="C136" s="14"/>
      <c r="D136" s="16"/>
      <c r="E136" s="16"/>
      <c r="F136" s="14"/>
      <c r="G136" s="14"/>
      <c r="H136" s="14"/>
      <c r="I136" s="15"/>
      <c r="J136" s="77"/>
      <c r="K136" s="92"/>
    </row>
    <row r="137" spans="1:11" ht="12.75" x14ac:dyDescent="0.2">
      <c r="A137" s="14"/>
      <c r="B137" s="14"/>
      <c r="C137" s="14"/>
      <c r="D137" s="16"/>
      <c r="E137" s="16"/>
      <c r="F137" s="14"/>
      <c r="G137" s="14"/>
      <c r="H137" s="14"/>
      <c r="I137" s="15"/>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ht="12.75" x14ac:dyDescent="0.2">
      <c r="A4487" s="14"/>
      <c r="B4487" s="14"/>
      <c r="C4487" s="14"/>
      <c r="D4487" s="16"/>
      <c r="E4487" s="16"/>
      <c r="F4487" s="14"/>
      <c r="G4487" s="14"/>
      <c r="H4487" s="14"/>
      <c r="I4487" s="15"/>
      <c r="J4487" s="77"/>
      <c r="K4487" s="92"/>
    </row>
    <row r="4488" spans="1:11" ht="12.75" x14ac:dyDescent="0.2">
      <c r="A4488" s="14"/>
      <c r="B4488" s="14"/>
      <c r="C4488" s="14"/>
      <c r="D4488" s="16"/>
      <c r="E4488" s="16"/>
      <c r="F4488" s="14"/>
      <c r="G4488" s="14"/>
      <c r="H4488" s="14"/>
      <c r="I4488" s="15"/>
      <c r="J4488" s="77"/>
      <c r="K4488" s="92"/>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sheetData>
  <dataConsolidate/>
  <mergeCells count="5">
    <mergeCell ref="A100:H100"/>
    <mergeCell ref="I101:J101"/>
    <mergeCell ref="I100:J100"/>
    <mergeCell ref="A101:H101"/>
    <mergeCell ref="A105:J105"/>
  </mergeCells>
  <conditionalFormatting sqref="A1057:H1068">
    <cfRule type="expression" dxfId="88" priority="35" stopIfTrue="1">
      <formula>$A1057&lt;&gt;""</formula>
    </cfRule>
  </conditionalFormatting>
  <conditionalFormatting sqref="A1114:H1115">
    <cfRule type="expression" dxfId="87" priority="46" stopIfTrue="1">
      <formula>$A1114&lt;&gt;""</formula>
    </cfRule>
  </conditionalFormatting>
  <conditionalFormatting sqref="A107:J5002">
    <cfRule type="expression" dxfId="86" priority="6" stopIfTrue="1">
      <formula>$A107&lt;&gt;""</formula>
    </cfRule>
  </conditionalFormatting>
  <conditionalFormatting sqref="B474:E479">
    <cfRule type="expression" dxfId="85" priority="137" stopIfTrue="1">
      <formula>$A474&lt;&gt;""</formula>
    </cfRule>
  </conditionalFormatting>
  <conditionalFormatting sqref="B486:E490">
    <cfRule type="expression" dxfId="84" priority="172" stopIfTrue="1">
      <formula>$A486&lt;&gt;""</formula>
    </cfRule>
  </conditionalFormatting>
  <conditionalFormatting sqref="B691:E691">
    <cfRule type="expression" dxfId="83" priority="64" stopIfTrue="1">
      <formula>$A691&lt;&gt;""</formula>
    </cfRule>
  </conditionalFormatting>
  <conditionalFormatting sqref="B693:E693 H693:I693 B694:I695 B696:E701 H696:I701">
    <cfRule type="expression" dxfId="82" priority="24" stopIfTrue="1">
      <formula>$A693&lt;&gt;""</formula>
    </cfRule>
  </conditionalFormatting>
  <conditionalFormatting sqref="B703:E703 H703:I703">
    <cfRule type="expression" dxfId="81" priority="15" stopIfTrue="1">
      <formula>$A703&lt;&gt;""</formula>
    </cfRule>
  </conditionalFormatting>
  <conditionalFormatting sqref="B821:E821">
    <cfRule type="expression" dxfId="80" priority="87" stopIfTrue="1">
      <formula>$A821&lt;&gt;""</formula>
    </cfRule>
  </conditionalFormatting>
  <conditionalFormatting sqref="B1112:E1112">
    <cfRule type="expression" dxfId="79" priority="133" stopIfTrue="1">
      <formula>$A1112&lt;&gt;""</formula>
    </cfRule>
  </conditionalFormatting>
  <conditionalFormatting sqref="B1116:E1116">
    <cfRule type="expression" dxfId="78" priority="189" stopIfTrue="1">
      <formula>$A1116&lt;&gt;""</formula>
    </cfRule>
  </conditionalFormatting>
  <conditionalFormatting sqref="B1133:E1138">
    <cfRule type="expression" dxfId="77" priority="179" stopIfTrue="1">
      <formula>$A1133&lt;&gt;""</formula>
    </cfRule>
  </conditionalFormatting>
  <conditionalFormatting sqref="B1140:E1150">
    <cfRule type="expression" dxfId="76" priority="47" stopIfTrue="1">
      <formula>$A1140&lt;&gt;""</formula>
    </cfRule>
  </conditionalFormatting>
  <conditionalFormatting sqref="B1154:E1154">
    <cfRule type="expression" dxfId="75" priority="73" stopIfTrue="1">
      <formula>$A1154&lt;&gt;""</formula>
    </cfRule>
  </conditionalFormatting>
  <conditionalFormatting sqref="B1255:E1262 I1255:J1272">
    <cfRule type="expression" dxfId="74" priority="123" stopIfTrue="1">
      <formula>$A1255&lt;&gt;""</formula>
    </cfRule>
  </conditionalFormatting>
  <conditionalFormatting sqref="B1295:E1303">
    <cfRule type="expression" dxfId="73" priority="158" stopIfTrue="1">
      <formula>$A1295&lt;&gt;""</formula>
    </cfRule>
  </conditionalFormatting>
  <conditionalFormatting sqref="B1305:E1328">
    <cfRule type="expression" dxfId="72" priority="37" stopIfTrue="1">
      <formula>$A1305&lt;&gt;""</formula>
    </cfRule>
  </conditionalFormatting>
  <conditionalFormatting sqref="B1362:E1365">
    <cfRule type="expression" dxfId="71" priority="54" stopIfTrue="1">
      <formula>$A1362&lt;&gt;""</formula>
    </cfRule>
  </conditionalFormatting>
  <conditionalFormatting sqref="B1367:E1369">
    <cfRule type="expression" dxfId="70" priority="259" stopIfTrue="1">
      <formula>$A1367&lt;&gt;""</formula>
    </cfRule>
  </conditionalFormatting>
  <conditionalFormatting sqref="B1371:E1381">
    <cfRule type="expression" dxfId="69" priority="78" stopIfTrue="1">
      <formula>$A1371&lt;&gt;""</formula>
    </cfRule>
  </conditionalFormatting>
  <conditionalFormatting sqref="B1395:E1406">
    <cfRule type="expression" dxfId="68" priority="116" stopIfTrue="1">
      <formula>$A1395&lt;&gt;""</formula>
    </cfRule>
  </conditionalFormatting>
  <conditionalFormatting sqref="B1414:E1452">
    <cfRule type="expression" dxfId="67" priority="153" stopIfTrue="1">
      <formula>$A1414&lt;&gt;""</formula>
    </cfRule>
  </conditionalFormatting>
  <conditionalFormatting sqref="B1455:E1460">
    <cfRule type="expression" dxfId="66" priority="223" stopIfTrue="1">
      <formula>$A1455&lt;&gt;""</formula>
    </cfRule>
  </conditionalFormatting>
  <conditionalFormatting sqref="B491:G491">
    <cfRule type="expression" dxfId="65" priority="173" stopIfTrue="1">
      <formula>$A491&lt;&gt;""</formula>
    </cfRule>
  </conditionalFormatting>
  <conditionalFormatting sqref="B480:H485">
    <cfRule type="expression" dxfId="64" priority="193" stopIfTrue="1">
      <formula>$A480&lt;&gt;""</formula>
    </cfRule>
  </conditionalFormatting>
  <conditionalFormatting sqref="B492:H498">
    <cfRule type="expression" dxfId="63" priority="149" stopIfTrue="1">
      <formula>$A492&lt;&gt;""</formula>
    </cfRule>
  </conditionalFormatting>
  <conditionalFormatting sqref="B1069:H1084">
    <cfRule type="expression" dxfId="62" priority="219" stopIfTrue="1">
      <formula>$A1069&lt;&gt;""</formula>
    </cfRule>
  </conditionalFormatting>
  <conditionalFormatting sqref="B1274:H1276 B1277:E1290 H1277:H1290">
    <cfRule type="expression" dxfId="61" priority="148" stopIfTrue="1">
      <formula>$A1274&lt;&gt;""</formula>
    </cfRule>
  </conditionalFormatting>
  <conditionalFormatting sqref="B1292:H1294">
    <cfRule type="expression" dxfId="60" priority="43" stopIfTrue="1">
      <formula>$A1292&lt;&gt;""</formula>
    </cfRule>
  </conditionalFormatting>
  <conditionalFormatting sqref="B1366:H1366">
    <cfRule type="expression" dxfId="59" priority="289" stopIfTrue="1">
      <formula>$A1366&lt;&gt;""</formula>
    </cfRule>
  </conditionalFormatting>
  <conditionalFormatting sqref="B1382:H1387">
    <cfRule type="expression" dxfId="58" priority="17" stopIfTrue="1">
      <formula>$A1382&lt;&gt;""</formula>
    </cfRule>
  </conditionalFormatting>
  <conditionalFormatting sqref="B1412:H1413">
    <cfRule type="expression" dxfId="57" priority="196" stopIfTrue="1">
      <formula>$A1412&lt;&gt;""</formula>
    </cfRule>
  </conditionalFormatting>
  <conditionalFormatting sqref="B177:I191 I192:I229 B192:E243">
    <cfRule type="expression" dxfId="56" priority="246" stopIfTrue="1">
      <formula>$A177&lt;&gt;""</formula>
    </cfRule>
  </conditionalFormatting>
  <conditionalFormatting sqref="B244:I244 B245:E277">
    <cfRule type="expression" dxfId="55" priority="260" stopIfTrue="1">
      <formula>$A244&lt;&gt;""</formula>
    </cfRule>
  </conditionalFormatting>
  <conditionalFormatting sqref="B278:I322">
    <cfRule type="expression" dxfId="54" priority="93" stopIfTrue="1">
      <formula>$A278&lt;&gt;""</formula>
    </cfRule>
  </conditionalFormatting>
  <conditionalFormatting sqref="B499:I501">
    <cfRule type="expression" dxfId="53" priority="95" stopIfTrue="1">
      <formula>$A499&lt;&gt;""</formula>
    </cfRule>
  </conditionalFormatting>
  <conditionalFormatting sqref="B647:I690">
    <cfRule type="expression" dxfId="52" priority="256" stopIfTrue="1">
      <formula>$A647&lt;&gt;""</formula>
    </cfRule>
  </conditionalFormatting>
  <conditionalFormatting sqref="B692:I692">
    <cfRule type="expression" dxfId="51" priority="22" stopIfTrue="1">
      <formula>$A692&lt;&gt;""</formula>
    </cfRule>
  </conditionalFormatting>
  <conditionalFormatting sqref="B1139:I1139">
    <cfRule type="expression" dxfId="50" priority="147" stopIfTrue="1">
      <formula>$A1139&lt;&gt;""</formula>
    </cfRule>
  </conditionalFormatting>
  <conditionalFormatting sqref="B1151:I1153">
    <cfRule type="expression" dxfId="49" priority="16" stopIfTrue="1">
      <formula>$A1151&lt;&gt;""</formula>
    </cfRule>
  </conditionalFormatting>
  <conditionalFormatting sqref="B1155:I1159">
    <cfRule type="expression" dxfId="48" priority="18" stopIfTrue="1">
      <formula>$A1155&lt;&gt;""</formula>
    </cfRule>
  </conditionalFormatting>
  <conditionalFormatting sqref="B1273:I1273 I1274:I1290">
    <cfRule type="expression" dxfId="47" priority="151" stopIfTrue="1">
      <formula>$A1273&lt;&gt;""</formula>
    </cfRule>
  </conditionalFormatting>
  <conditionalFormatting sqref="B1370:I1370">
    <cfRule type="expression" dxfId="46" priority="146" stopIfTrue="1">
      <formula>$A1370&lt;&gt;""</formula>
    </cfRule>
  </conditionalFormatting>
  <conditionalFormatting sqref="B137:J165">
    <cfRule type="expression" dxfId="45" priority="69" stopIfTrue="1">
      <formula>$A137&lt;&gt;""</formula>
    </cfRule>
  </conditionalFormatting>
  <conditionalFormatting sqref="B362:J422">
    <cfRule type="expression" dxfId="44" priority="261" stopIfTrue="1">
      <formula>$A362&lt;&gt;""</formula>
    </cfRule>
  </conditionalFormatting>
  <conditionalFormatting sqref="B459:J460">
    <cfRule type="expression" dxfId="43" priority="222" stopIfTrue="1">
      <formula>$A459&lt;&gt;""</formula>
    </cfRule>
  </conditionalFormatting>
  <conditionalFormatting sqref="B601:J627">
    <cfRule type="expression" dxfId="42" priority="2" stopIfTrue="1">
      <formula>$A601&lt;&gt;""</formula>
    </cfRule>
  </conditionalFormatting>
  <conditionalFormatting sqref="B1055:J1056">
    <cfRule type="expression" dxfId="41" priority="217" stopIfTrue="1">
      <formula>$A1055&lt;&gt;""</formula>
    </cfRule>
  </conditionalFormatting>
  <conditionalFormatting sqref="B1129:J1132">
    <cfRule type="expression" dxfId="40" priority="7" stopIfTrue="1">
      <formula>$A1129&lt;&gt;""</formula>
    </cfRule>
  </conditionalFormatting>
  <conditionalFormatting sqref="B1160:J1254">
    <cfRule type="expression" dxfId="39" priority="33" stopIfTrue="1">
      <formula>$A1160&lt;&gt;""</formula>
    </cfRule>
  </conditionalFormatting>
  <conditionalFormatting sqref="B1408:J1408">
    <cfRule type="expression" dxfId="38" priority="198" stopIfTrue="1">
      <formula>$A1408&lt;&gt;""</formula>
    </cfRule>
  </conditionalFormatting>
  <conditionalFormatting sqref="B1463:J4376">
    <cfRule type="expression" dxfId="37" priority="42" stopIfTrue="1">
      <formula>$A1463&lt;&gt;""</formula>
    </cfRule>
  </conditionalFormatting>
  <conditionalFormatting sqref="F193:H197">
    <cfRule type="expression" dxfId="36" priority="124" stopIfTrue="1">
      <formula>$A193&lt;&gt;""</formula>
    </cfRule>
  </conditionalFormatting>
  <conditionalFormatting sqref="F200:H201">
    <cfRule type="expression" dxfId="35" priority="118" stopIfTrue="1">
      <formula>$A200&lt;&gt;""</formula>
    </cfRule>
  </conditionalFormatting>
  <conditionalFormatting sqref="F474:H475">
    <cfRule type="expression" dxfId="34" priority="139" stopIfTrue="1">
      <formula>$A474&lt;&gt;""</formula>
    </cfRule>
  </conditionalFormatting>
  <conditionalFormatting sqref="F478:H479">
    <cfRule type="expression" dxfId="33" priority="229" stopIfTrue="1">
      <formula>$A478&lt;&gt;""</formula>
    </cfRule>
  </conditionalFormatting>
  <conditionalFormatting sqref="F486:H488 H489:H491">
    <cfRule type="expression" dxfId="32" priority="171" stopIfTrue="1">
      <formula>$A486&lt;&gt;""</formula>
    </cfRule>
  </conditionalFormatting>
  <conditionalFormatting sqref="F1133:H1133">
    <cfRule type="expression" dxfId="31" priority="280" stopIfTrue="1">
      <formula>$A1133&lt;&gt;""</formula>
    </cfRule>
  </conditionalFormatting>
  <conditionalFormatting sqref="F1257:H1262">
    <cfRule type="expression" dxfId="30" priority="122" stopIfTrue="1">
      <formula>$A1257&lt;&gt;""</formula>
    </cfRule>
  </conditionalFormatting>
  <conditionalFormatting sqref="F172:I174">
    <cfRule type="expression" dxfId="29" priority="250" stopIfTrue="1">
      <formula>$A172&lt;&gt;""</formula>
    </cfRule>
  </conditionalFormatting>
  <conditionalFormatting sqref="F249:I249">
    <cfRule type="expression" dxfId="28" priority="150" stopIfTrue="1">
      <formula>$A249&lt;&gt;""</formula>
    </cfRule>
  </conditionalFormatting>
  <conditionalFormatting sqref="F166:J171 B166:E176 J172:J229 I230:J230 F231:J243 J244:J322 F251:I277 B472:I473 J472:J501 J647:J705 B702:I702 B704:I705 B813:E813 H813:J813 H821:J821 B828:E828 H828:J828 I1057:J1084 B1113:H1113 I1113:J1128 H1116:H1128 B1117:G1128 I1133:J1138 F1255:H1255 B1263:H1272 J1273:J1290 B1304:H1304 B1329:H1361 I1366:J1369 J1370:J1387 F1415:H1449 F1450:J1452 B1453:H1454">
    <cfRule type="expression" dxfId="27" priority="290" stopIfTrue="1">
      <formula>$A166&lt;&gt;""</formula>
    </cfRule>
  </conditionalFormatting>
  <conditionalFormatting sqref="H192">
    <cfRule type="expression" dxfId="26" priority="130" stopIfTrue="1">
      <formula>$A192&lt;&gt;""</formula>
    </cfRule>
  </conditionalFormatting>
  <conditionalFormatting sqref="H198:H199">
    <cfRule type="expression" dxfId="25" priority="119" stopIfTrue="1">
      <formula>$A198&lt;&gt;""</formula>
    </cfRule>
  </conditionalFormatting>
  <conditionalFormatting sqref="H202:H230">
    <cfRule type="expression" dxfId="24" priority="9" stopIfTrue="1">
      <formula>$A202&lt;&gt;""</formula>
    </cfRule>
  </conditionalFormatting>
  <conditionalFormatting sqref="H476:H477">
    <cfRule type="expression" dxfId="23" priority="143" stopIfTrue="1">
      <formula>$A476&lt;&gt;""</formula>
    </cfRule>
  </conditionalFormatting>
  <conditionalFormatting sqref="H1134:H1138">
    <cfRule type="expression" dxfId="22" priority="181" stopIfTrue="1">
      <formula>$A1134&lt;&gt;""</formula>
    </cfRule>
  </conditionalFormatting>
  <conditionalFormatting sqref="H1256">
    <cfRule type="expression" dxfId="21" priority="192" stopIfTrue="1">
      <formula>$A1256&lt;&gt;""</formula>
    </cfRule>
  </conditionalFormatting>
  <conditionalFormatting sqref="H1295:H1303">
    <cfRule type="expression" dxfId="20" priority="160" stopIfTrue="1">
      <formula>$A1295&lt;&gt;""</formula>
    </cfRule>
  </conditionalFormatting>
  <conditionalFormatting sqref="H1305:H1328">
    <cfRule type="expression" dxfId="19" priority="39" stopIfTrue="1">
      <formula>$A1305&lt;&gt;""</formula>
    </cfRule>
  </conditionalFormatting>
  <conditionalFormatting sqref="H1367:H1369">
    <cfRule type="expression" dxfId="18" priority="258" stopIfTrue="1">
      <formula>$A1367&lt;&gt;""</formula>
    </cfRule>
  </conditionalFormatting>
  <conditionalFormatting sqref="H1371:H1381">
    <cfRule type="expression" dxfId="17" priority="19" stopIfTrue="1">
      <formula>$A1371&lt;&gt;""</formula>
    </cfRule>
  </conditionalFormatting>
  <conditionalFormatting sqref="H1414">
    <cfRule type="expression" dxfId="16" priority="155" stopIfTrue="1">
      <formula>$A1414&lt;&gt;""</formula>
    </cfRule>
  </conditionalFormatting>
  <conditionalFormatting sqref="H1455:H1460">
    <cfRule type="expression" dxfId="15" priority="225" stopIfTrue="1">
      <formula>$A1455&lt;&gt;""</formula>
    </cfRule>
  </conditionalFormatting>
  <conditionalFormatting sqref="H175:I176">
    <cfRule type="expression" dxfId="14" priority="247" stopIfTrue="1">
      <formula>$A175&lt;&gt;""</formula>
    </cfRule>
  </conditionalFormatting>
  <conditionalFormatting sqref="H245:I248">
    <cfRule type="expression" dxfId="13" priority="249" stopIfTrue="1">
      <formula>$A245&lt;&gt;""</formula>
    </cfRule>
  </conditionalFormatting>
  <conditionalFormatting sqref="H250:I250">
    <cfRule type="expression" dxfId="12" priority="125" stopIfTrue="1">
      <formula>$A250&lt;&gt;""</formula>
    </cfRule>
  </conditionalFormatting>
  <conditionalFormatting sqref="H691:I691">
    <cfRule type="expression" dxfId="11" priority="66" stopIfTrue="1">
      <formula>$A691&lt;&gt;""</formula>
    </cfRule>
  </conditionalFormatting>
  <conditionalFormatting sqref="H1140:I1150">
    <cfRule type="expression" dxfId="10" priority="50" stopIfTrue="1">
      <formula>$A1140&lt;&gt;""</formula>
    </cfRule>
  </conditionalFormatting>
  <conditionalFormatting sqref="H1154:I1154">
    <cfRule type="expression" dxfId="9" priority="76" stopIfTrue="1">
      <formula>$A1154&lt;&gt;""</formula>
    </cfRule>
  </conditionalFormatting>
  <conditionalFormatting sqref="H1112:J1112">
    <cfRule type="expression" dxfId="8" priority="132" stopIfTrue="1">
      <formula>$A1112&lt;&gt;""</formula>
    </cfRule>
  </conditionalFormatting>
  <conditionalFormatting sqref="H1362:J1365">
    <cfRule type="expression" dxfId="7" priority="55" stopIfTrue="1">
      <formula>$A1362&lt;&gt;""</formula>
    </cfRule>
  </conditionalFormatting>
  <conditionalFormatting sqref="H1395:J1406">
    <cfRule type="expression" dxfId="6" priority="14" stopIfTrue="1">
      <formula>$A1395&lt;&gt;""</formula>
    </cfRule>
  </conditionalFormatting>
  <conditionalFormatting sqref="I474:I498">
    <cfRule type="expression" dxfId="5" priority="140" stopIfTrue="1">
      <formula>$A474&lt;&gt;""</formula>
    </cfRule>
  </conditionalFormatting>
  <conditionalFormatting sqref="I1371:I1387">
    <cfRule type="expression" dxfId="4" priority="82" stopIfTrue="1">
      <formula>$A1371&lt;&gt;""</formula>
    </cfRule>
  </conditionalFormatting>
  <conditionalFormatting sqref="I1292:J1361">
    <cfRule type="expression" dxfId="3" priority="162" stopIfTrue="1">
      <formula>$A1292&lt;&gt;""</formula>
    </cfRule>
  </conditionalFormatting>
  <conditionalFormatting sqref="I1412:J1449">
    <cfRule type="expression" dxfId="2" priority="157" stopIfTrue="1">
      <formula>$A1412&lt;&gt;""</formula>
    </cfRule>
  </conditionalFormatting>
  <conditionalFormatting sqref="I1453:J1460">
    <cfRule type="expression" dxfId="1" priority="255" stopIfTrue="1">
      <formula>$A1453&lt;&gt;""</formula>
    </cfRule>
  </conditionalFormatting>
  <conditionalFormatting sqref="J1139:J1159">
    <cfRule type="expression" dxfId="0" priority="282" stopIfTrue="1">
      <formula>$A1139&lt;&gt;""</formula>
    </cfRule>
  </conditionalFormatting>
  <dataValidations count="5">
    <dataValidation type="date" allowBlank="1" showInputMessage="1" showErrorMessage="1" sqref="D102:E102 D5003:E65538 D106:E106" xr:uid="{F5059AEA-A0D8-4B20-9D3C-8B76D9C427E6}">
      <formula1>42370</formula1>
      <formula2>42735</formula2>
    </dataValidation>
    <dataValidation type="list" allowBlank="1" sqref="F107:F5002" xr:uid="{255B499D-B3E6-47A9-A857-DBFE56F071D9}">
      <formula1>$F$96:$F$99</formula1>
    </dataValidation>
    <dataValidation type="list" allowBlank="1" showInputMessage="1" showErrorMessage="1" sqref="A107:A5002" xr:uid="{540C0DA9-E9CD-4805-B659-E67C1C32B21C}">
      <formula1>OFFSET($A$1,0,0,$B$3,1)</formula1>
    </dataValidation>
    <dataValidation allowBlank="1" sqref="G107:G5002" xr:uid="{B36265DD-F5DD-4F0A-AD93-4A0388363C0B}"/>
    <dataValidation type="list" allowBlank="1" showInputMessage="1" showErrorMessage="1" errorTitle="Chyba !" error="zadajte (vyberte zo zoznamu) platný analytický kód podľa nápovedy k bunke I104" sqref="J107:J10002"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2.5"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22.5"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22.5"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2.5"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22.5"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33.75"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33.75"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1060</v>
      </c>
      <c r="B1" s="2"/>
      <c r="C1" s="2" t="s">
        <v>336</v>
      </c>
      <c r="D1" s="2" t="s">
        <v>1244</v>
      </c>
      <c r="E1" s="2" t="s">
        <v>1245</v>
      </c>
      <c r="F1" s="2" t="s">
        <v>315</v>
      </c>
      <c r="G1" s="2" t="s">
        <v>1246</v>
      </c>
      <c r="H1" s="2"/>
      <c r="I1" s="2" t="s">
        <v>315</v>
      </c>
      <c r="J1" s="2" t="s">
        <v>1247</v>
      </c>
      <c r="K1" s="2"/>
      <c r="L1" s="2"/>
      <c r="M1" s="2"/>
      <c r="N1" s="2"/>
    </row>
    <row r="2" spans="1:14" x14ac:dyDescent="0.2">
      <c r="A2" t="s">
        <v>1248</v>
      </c>
      <c r="C2" t="s">
        <v>339</v>
      </c>
      <c r="D2" t="s">
        <v>1249</v>
      </c>
      <c r="E2">
        <v>1</v>
      </c>
      <c r="F2" t="s">
        <v>319</v>
      </c>
      <c r="G2" t="s">
        <v>1250</v>
      </c>
      <c r="I2" t="s">
        <v>317</v>
      </c>
      <c r="J2" t="s">
        <v>1251</v>
      </c>
    </row>
    <row r="3" spans="1:14" x14ac:dyDescent="0.2">
      <c r="A3" t="s">
        <v>1066</v>
      </c>
      <c r="C3" t="s">
        <v>341</v>
      </c>
      <c r="D3" t="s">
        <v>1252</v>
      </c>
      <c r="E3">
        <v>1</v>
      </c>
      <c r="F3" t="s">
        <v>319</v>
      </c>
      <c r="G3" t="s">
        <v>1250</v>
      </c>
      <c r="I3" t="s">
        <v>319</v>
      </c>
      <c r="J3" t="s">
        <v>320</v>
      </c>
    </row>
    <row r="4" spans="1:14" x14ac:dyDescent="0.2">
      <c r="A4" t="s">
        <v>1135</v>
      </c>
      <c r="C4" t="s">
        <v>343</v>
      </c>
      <c r="D4" t="s">
        <v>1253</v>
      </c>
      <c r="E4">
        <v>1</v>
      </c>
      <c r="F4" t="s">
        <v>319</v>
      </c>
      <c r="G4" t="s">
        <v>1250</v>
      </c>
      <c r="I4" t="s">
        <v>321</v>
      </c>
      <c r="J4" t="s">
        <v>322</v>
      </c>
    </row>
    <row r="5" spans="1:14" x14ac:dyDescent="0.2">
      <c r="A5" t="s">
        <v>1086</v>
      </c>
      <c r="C5" t="s">
        <v>345</v>
      </c>
      <c r="D5" t="s">
        <v>1254</v>
      </c>
      <c r="E5">
        <v>1</v>
      </c>
      <c r="F5" t="s">
        <v>319</v>
      </c>
      <c r="G5" t="s">
        <v>1250</v>
      </c>
      <c r="I5" t="s">
        <v>323</v>
      </c>
      <c r="J5" t="s">
        <v>324</v>
      </c>
    </row>
    <row r="6" spans="1:14" x14ac:dyDescent="0.2">
      <c r="A6" t="s">
        <v>1255</v>
      </c>
      <c r="C6" t="s">
        <v>347</v>
      </c>
      <c r="D6" t="s">
        <v>1256</v>
      </c>
      <c r="E6">
        <v>1</v>
      </c>
      <c r="F6" t="s">
        <v>319</v>
      </c>
      <c r="G6" t="s">
        <v>1250</v>
      </c>
      <c r="I6" t="s">
        <v>325</v>
      </c>
      <c r="J6" t="s">
        <v>1257</v>
      </c>
    </row>
    <row r="7" spans="1:14" x14ac:dyDescent="0.2">
      <c r="A7" t="s">
        <v>1258</v>
      </c>
      <c r="C7" t="s">
        <v>349</v>
      </c>
      <c r="D7" t="s">
        <v>1259</v>
      </c>
      <c r="E7">
        <v>2</v>
      </c>
      <c r="F7" t="s">
        <v>321</v>
      </c>
      <c r="G7" t="s">
        <v>1260</v>
      </c>
    </row>
    <row r="8" spans="1:14" x14ac:dyDescent="0.2">
      <c r="A8" t="s">
        <v>1096</v>
      </c>
      <c r="C8" t="s">
        <v>351</v>
      </c>
      <c r="D8" t="s">
        <v>1261</v>
      </c>
      <c r="E8">
        <v>3</v>
      </c>
      <c r="F8" t="s">
        <v>321</v>
      </c>
      <c r="G8" t="s">
        <v>1262</v>
      </c>
    </row>
    <row r="9" spans="1:14" x14ac:dyDescent="0.2">
      <c r="A9" t="s">
        <v>1263</v>
      </c>
      <c r="C9" t="s">
        <v>353</v>
      </c>
      <c r="D9" t="s">
        <v>1264</v>
      </c>
      <c r="E9">
        <v>3</v>
      </c>
      <c r="F9" t="s">
        <v>321</v>
      </c>
      <c r="G9" t="s">
        <v>1265</v>
      </c>
    </row>
    <row r="10" spans="1:14" x14ac:dyDescent="0.2">
      <c r="A10" t="s">
        <v>1179</v>
      </c>
      <c r="C10" t="s">
        <v>355</v>
      </c>
      <c r="D10" t="s">
        <v>1266</v>
      </c>
      <c r="E10">
        <v>4</v>
      </c>
      <c r="F10" t="s">
        <v>321</v>
      </c>
      <c r="G10" t="s">
        <v>1267</v>
      </c>
    </row>
    <row r="11" spans="1:14" x14ac:dyDescent="0.2">
      <c r="A11" t="s">
        <v>1181</v>
      </c>
      <c r="C11" t="s">
        <v>357</v>
      </c>
      <c r="D11" t="s">
        <v>1268</v>
      </c>
      <c r="E11">
        <v>4</v>
      </c>
      <c r="F11" t="s">
        <v>317</v>
      </c>
      <c r="G11" t="s">
        <v>1267</v>
      </c>
    </row>
    <row r="12" spans="1:14" x14ac:dyDescent="0.2">
      <c r="A12" t="s">
        <v>1138</v>
      </c>
      <c r="C12" t="s">
        <v>359</v>
      </c>
      <c r="D12" t="s">
        <v>1269</v>
      </c>
      <c r="E12">
        <v>4</v>
      </c>
      <c r="F12" t="s">
        <v>317</v>
      </c>
      <c r="G12" t="s">
        <v>1267</v>
      </c>
    </row>
    <row r="13" spans="1:14" x14ac:dyDescent="0.2">
      <c r="A13" t="s">
        <v>1184</v>
      </c>
      <c r="C13" t="s">
        <v>361</v>
      </c>
      <c r="D13" t="s">
        <v>1270</v>
      </c>
      <c r="E13">
        <v>4</v>
      </c>
      <c r="F13" t="s">
        <v>325</v>
      </c>
      <c r="G13" t="s">
        <v>1267</v>
      </c>
    </row>
    <row r="14" spans="1:14" x14ac:dyDescent="0.2">
      <c r="A14" t="s">
        <v>1068</v>
      </c>
      <c r="C14" t="s">
        <v>363</v>
      </c>
      <c r="D14" t="s">
        <v>1271</v>
      </c>
      <c r="E14">
        <v>4</v>
      </c>
      <c r="F14" t="s">
        <v>321</v>
      </c>
      <c r="G14" t="s">
        <v>1267</v>
      </c>
    </row>
    <row r="15" spans="1:14" x14ac:dyDescent="0.2">
      <c r="A15" t="s">
        <v>1070</v>
      </c>
      <c r="C15" t="s">
        <v>365</v>
      </c>
    </row>
    <row r="16" spans="1:14" x14ac:dyDescent="0.2">
      <c r="A16" t="s">
        <v>1140</v>
      </c>
      <c r="C16" t="s">
        <v>366</v>
      </c>
    </row>
    <row r="17" spans="1:3" x14ac:dyDescent="0.2">
      <c r="A17" t="s">
        <v>1098</v>
      </c>
      <c r="C17" t="s">
        <v>367</v>
      </c>
    </row>
    <row r="18" spans="1:3" x14ac:dyDescent="0.2">
      <c r="A18" t="s">
        <v>1142</v>
      </c>
      <c r="C18" t="s">
        <v>368</v>
      </c>
    </row>
    <row r="19" spans="1:3" x14ac:dyDescent="0.2">
      <c r="A19" t="s">
        <v>1144</v>
      </c>
      <c r="C19" t="s">
        <v>369</v>
      </c>
    </row>
    <row r="20" spans="1:3" x14ac:dyDescent="0.2">
      <c r="A20" t="s">
        <v>1187</v>
      </c>
      <c r="C20" t="s">
        <v>1272</v>
      </c>
    </row>
    <row r="21" spans="1:3" x14ac:dyDescent="0.2">
      <c r="A21" t="s">
        <v>1273</v>
      </c>
      <c r="C21" t="s">
        <v>1274</v>
      </c>
    </row>
    <row r="22" spans="1:3" x14ac:dyDescent="0.2">
      <c r="A22" t="s">
        <v>1275</v>
      </c>
      <c r="C22" t="s">
        <v>1276</v>
      </c>
    </row>
    <row r="23" spans="1:3" x14ac:dyDescent="0.2">
      <c r="A23" t="s">
        <v>1189</v>
      </c>
      <c r="C23" t="s">
        <v>1277</v>
      </c>
    </row>
    <row r="24" spans="1:3" x14ac:dyDescent="0.2">
      <c r="A24" t="s">
        <v>1278</v>
      </c>
      <c r="C24" t="s">
        <v>1279</v>
      </c>
    </row>
    <row r="25" spans="1:3" x14ac:dyDescent="0.2">
      <c r="A25" t="s">
        <v>1191</v>
      </c>
      <c r="C25" t="s">
        <v>1280</v>
      </c>
    </row>
    <row r="26" spans="1:3" x14ac:dyDescent="0.2">
      <c r="A26" t="s">
        <v>1146</v>
      </c>
      <c r="C26" t="s">
        <v>1281</v>
      </c>
    </row>
    <row r="27" spans="1:3" x14ac:dyDescent="0.2">
      <c r="A27" t="s">
        <v>1082</v>
      </c>
      <c r="C27" t="s">
        <v>1282</v>
      </c>
    </row>
    <row r="28" spans="1:3" x14ac:dyDescent="0.2">
      <c r="A28" t="s">
        <v>1102</v>
      </c>
    </row>
    <row r="29" spans="1:3" x14ac:dyDescent="0.2">
      <c r="A29" t="s">
        <v>1104</v>
      </c>
    </row>
    <row r="30" spans="1:3" x14ac:dyDescent="0.2">
      <c r="A30" t="s">
        <v>1193</v>
      </c>
    </row>
    <row r="31" spans="1:3" x14ac:dyDescent="0.2">
      <c r="A31" t="s">
        <v>1149</v>
      </c>
    </row>
    <row r="32" spans="1:3" x14ac:dyDescent="0.2">
      <c r="A32" t="s">
        <v>1195</v>
      </c>
    </row>
    <row r="33" spans="1:1" x14ac:dyDescent="0.2">
      <c r="A33" t="s">
        <v>1109</v>
      </c>
    </row>
    <row r="34" spans="1:1" x14ac:dyDescent="0.2">
      <c r="A34" t="s">
        <v>1197</v>
      </c>
    </row>
    <row r="35" spans="1:1" x14ac:dyDescent="0.2">
      <c r="A35" t="s">
        <v>1220</v>
      </c>
    </row>
    <row r="36" spans="1:1" x14ac:dyDescent="0.2">
      <c r="A36" t="s">
        <v>1111</v>
      </c>
    </row>
    <row r="37" spans="1:1" x14ac:dyDescent="0.2">
      <c r="A37" t="s">
        <v>1199</v>
      </c>
    </row>
    <row r="38" spans="1:1" x14ac:dyDescent="0.2">
      <c r="A38" t="s">
        <v>1283</v>
      </c>
    </row>
    <row r="39" spans="1:1" x14ac:dyDescent="0.2">
      <c r="A39" t="s">
        <v>1202</v>
      </c>
    </row>
    <row r="40" spans="1:1" x14ac:dyDescent="0.2">
      <c r="A40" t="s">
        <v>1240</v>
      </c>
    </row>
    <row r="41" spans="1:1" x14ac:dyDescent="0.2">
      <c r="A41" t="s">
        <v>1084</v>
      </c>
    </row>
    <row r="42" spans="1:1" x14ac:dyDescent="0.2">
      <c r="A42" t="s">
        <v>1153</v>
      </c>
    </row>
    <row r="43" spans="1:1" x14ac:dyDescent="0.2">
      <c r="A43" t="s">
        <v>1284</v>
      </c>
    </row>
    <row r="44" spans="1:1" x14ac:dyDescent="0.2">
      <c r="A44" t="s">
        <v>1285</v>
      </c>
    </row>
    <row r="45" spans="1:1" x14ac:dyDescent="0.2">
      <c r="A45" t="s">
        <v>1286</v>
      </c>
    </row>
    <row r="46" spans="1:1" x14ac:dyDescent="0.2">
      <c r="A46" t="s">
        <v>1204</v>
      </c>
    </row>
    <row r="47" spans="1:1" x14ac:dyDescent="0.2">
      <c r="A47" t="s">
        <v>1114</v>
      </c>
    </row>
    <row r="48" spans="1:1" x14ac:dyDescent="0.2">
      <c r="A48" t="s">
        <v>1157</v>
      </c>
    </row>
    <row r="49" spans="1:1" x14ac:dyDescent="0.2">
      <c r="A49" t="s">
        <v>1155</v>
      </c>
    </row>
    <row r="50" spans="1:1" x14ac:dyDescent="0.2">
      <c r="A50" t="s">
        <v>1242</v>
      </c>
    </row>
    <row r="51" spans="1:1" x14ac:dyDescent="0.2">
      <c r="A51" t="s">
        <v>1207</v>
      </c>
    </row>
    <row r="52" spans="1:1" x14ac:dyDescent="0.2">
      <c r="A52" t="s">
        <v>1116</v>
      </c>
    </row>
    <row r="53" spans="1:1" x14ac:dyDescent="0.2">
      <c r="A53" t="s">
        <v>1287</v>
      </c>
    </row>
    <row r="54" spans="1:1" x14ac:dyDescent="0.2">
      <c r="A54" t="s">
        <v>1209</v>
      </c>
    </row>
    <row r="55" spans="1:1" x14ac:dyDescent="0.2">
      <c r="A55" t="s">
        <v>1288</v>
      </c>
    </row>
    <row r="56" spans="1:1" x14ac:dyDescent="0.2">
      <c r="A56" t="s">
        <v>1120</v>
      </c>
    </row>
    <row r="57" spans="1:1" x14ac:dyDescent="0.2">
      <c r="A57" t="s">
        <v>1289</v>
      </c>
    </row>
    <row r="58" spans="1:1" x14ac:dyDescent="0.2">
      <c r="A58" t="s">
        <v>1238</v>
      </c>
    </row>
    <row r="59" spans="1:1" x14ac:dyDescent="0.2">
      <c r="A59" t="s">
        <v>1290</v>
      </c>
    </row>
    <row r="60" spans="1:1" x14ac:dyDescent="0.2">
      <c r="A60" t="s">
        <v>1211</v>
      </c>
    </row>
    <row r="61" spans="1:1" x14ac:dyDescent="0.2">
      <c r="A61" t="s">
        <v>1291</v>
      </c>
    </row>
    <row r="62" spans="1:1" x14ac:dyDescent="0.2">
      <c r="A62" t="s">
        <v>1214</v>
      </c>
    </row>
    <row r="63" spans="1:1" x14ac:dyDescent="0.2">
      <c r="A63" t="s">
        <v>1292</v>
      </c>
    </row>
    <row r="64" spans="1:1" x14ac:dyDescent="0.2">
      <c r="A64" t="s">
        <v>1123</v>
      </c>
    </row>
    <row r="65" spans="1:1" x14ac:dyDescent="0.2">
      <c r="A65" t="s">
        <v>1216</v>
      </c>
    </row>
    <row r="66" spans="1:1" x14ac:dyDescent="0.2">
      <c r="A66" t="s">
        <v>1160</v>
      </c>
    </row>
    <row r="67" spans="1:1" x14ac:dyDescent="0.2">
      <c r="A67" t="s">
        <v>1293</v>
      </c>
    </row>
    <row r="68" spans="1:1" x14ac:dyDescent="0.2">
      <c r="A68" t="s">
        <v>1218</v>
      </c>
    </row>
    <row r="69" spans="1:1" x14ac:dyDescent="0.2">
      <c r="A69" t="s">
        <v>1294</v>
      </c>
    </row>
    <row r="70" spans="1:1" x14ac:dyDescent="0.2">
      <c r="A70" t="s">
        <v>1295</v>
      </c>
    </row>
    <row r="71" spans="1:1" x14ac:dyDescent="0.2">
      <c r="A71" t="s">
        <v>1078</v>
      </c>
    </row>
    <row r="72" spans="1:1" x14ac:dyDescent="0.2">
      <c r="A72" t="s">
        <v>1125</v>
      </c>
    </row>
    <row r="73" spans="1:1" x14ac:dyDescent="0.2">
      <c r="A73" t="s">
        <v>1296</v>
      </c>
    </row>
    <row r="74" spans="1:1" x14ac:dyDescent="0.2">
      <c r="A74" t="s">
        <v>1127</v>
      </c>
    </row>
    <row r="75" spans="1:1" x14ac:dyDescent="0.2">
      <c r="A75" t="s">
        <v>1129</v>
      </c>
    </row>
    <row r="76" spans="1:1" x14ac:dyDescent="0.2">
      <c r="A76" t="s">
        <v>1162</v>
      </c>
    </row>
    <row r="77" spans="1:1" x14ac:dyDescent="0.2">
      <c r="A77" t="s">
        <v>1165</v>
      </c>
    </row>
    <row r="78" spans="1:1" x14ac:dyDescent="0.2">
      <c r="A78" t="s">
        <v>1297</v>
      </c>
    </row>
    <row r="79" spans="1:1" x14ac:dyDescent="0.2">
      <c r="A79" t="s">
        <v>1298</v>
      </c>
    </row>
    <row r="80" spans="1:1" x14ac:dyDescent="0.2">
      <c r="A80" t="s">
        <v>1168</v>
      </c>
    </row>
    <row r="81" spans="1:1" x14ac:dyDescent="0.2">
      <c r="A81" t="s">
        <v>1170</v>
      </c>
    </row>
    <row r="82" spans="1:1" x14ac:dyDescent="0.2">
      <c r="A82" t="s">
        <v>1236</v>
      </c>
    </row>
    <row r="83" spans="1:1" x14ac:dyDescent="0.2">
      <c r="A83" t="s">
        <v>1299</v>
      </c>
    </row>
    <row r="84" spans="1:1" x14ac:dyDescent="0.2">
      <c r="A84" t="s">
        <v>1222</v>
      </c>
    </row>
    <row r="85" spans="1:1" x14ac:dyDescent="0.2">
      <c r="A85" t="s">
        <v>1080</v>
      </c>
    </row>
    <row r="86" spans="1:1" x14ac:dyDescent="0.2">
      <c r="A86" t="s">
        <v>1092</v>
      </c>
    </row>
    <row r="87" spans="1:1" x14ac:dyDescent="0.2">
      <c r="A87" t="s">
        <v>1224</v>
      </c>
    </row>
    <row r="88" spans="1:1" x14ac:dyDescent="0.2">
      <c r="A88" t="s">
        <v>1172</v>
      </c>
    </row>
    <row r="89" spans="1:1" x14ac:dyDescent="0.2">
      <c r="A89" t="s">
        <v>1118</v>
      </c>
    </row>
    <row r="90" spans="1:1" x14ac:dyDescent="0.2">
      <c r="A90" t="s">
        <v>1131</v>
      </c>
    </row>
    <row r="91" spans="1:1" x14ac:dyDescent="0.2">
      <c r="A91" t="s">
        <v>1174</v>
      </c>
    </row>
    <row r="92" spans="1:1" x14ac:dyDescent="0.2">
      <c r="A92" t="s">
        <v>1226</v>
      </c>
    </row>
    <row r="93" spans="1:1" x14ac:dyDescent="0.2">
      <c r="A93" t="s">
        <v>1300</v>
      </c>
    </row>
    <row r="94" spans="1:1" x14ac:dyDescent="0.2">
      <c r="A94" t="s">
        <v>1228</v>
      </c>
    </row>
    <row r="95" spans="1:1" x14ac:dyDescent="0.2">
      <c r="A95" t="s">
        <v>1133</v>
      </c>
    </row>
    <row r="96" spans="1:1" x14ac:dyDescent="0.2">
      <c r="A96" t="s">
        <v>1230</v>
      </c>
    </row>
    <row r="97" spans="1:1" x14ac:dyDescent="0.2">
      <c r="A97" t="s">
        <v>1072</v>
      </c>
    </row>
    <row r="98" spans="1:1" x14ac:dyDescent="0.2">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Slovenská softballová asociácia, Olympijské námestie 14290/1, Bratislava, 831 04</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1301</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1302</v>
      </c>
      <c r="N5" s="137" t="str">
        <f t="shared" si="0"/>
        <v>e - rozvoj športov, ktoré nie sú uznanými podľa zákona č. 440/2015 Z. z.</v>
      </c>
      <c r="O5" s="137" t="s">
        <v>347</v>
      </c>
      <c r="P5" s="137" t="s">
        <v>352</v>
      </c>
    </row>
    <row r="6" spans="1:16" ht="30" x14ac:dyDescent="0.2">
      <c r="C6" s="138" t="s">
        <v>1303</v>
      </c>
      <c r="E6" s="140" t="s">
        <v>1304</v>
      </c>
      <c r="F6" s="149"/>
      <c r="N6" s="137" t="str">
        <f t="shared" si="0"/>
        <v>f - organizovanie významných a tradičných športových podujatí na území SR v roku 2020</v>
      </c>
      <c r="O6" s="137" t="s">
        <v>349</v>
      </c>
      <c r="P6" s="137" t="s">
        <v>1305</v>
      </c>
    </row>
    <row r="7" spans="1:16" x14ac:dyDescent="0.2">
      <c r="C7" s="138" t="s">
        <v>1306</v>
      </c>
      <c r="E7" s="140" t="s">
        <v>1307</v>
      </c>
      <c r="F7" s="150"/>
      <c r="N7" s="137" t="str">
        <f t="shared" si="0"/>
        <v>g - projekty školského, univerzitného športu a športu pre všetkých</v>
      </c>
      <c r="O7" s="137" t="s">
        <v>351</v>
      </c>
      <c r="P7" s="137" t="s">
        <v>1308</v>
      </c>
    </row>
    <row r="8" spans="1:16" x14ac:dyDescent="0.2">
      <c r="C8" s="138" t="s">
        <v>1309</v>
      </c>
      <c r="E8" s="140" t="s">
        <v>1310</v>
      </c>
      <c r="F8" s="151"/>
      <c r="N8" s="137" t="str">
        <f t="shared" si="0"/>
        <v>h - podpora a rozvoj turistických a cykloturistických trás</v>
      </c>
      <c r="O8" s="137" t="s">
        <v>353</v>
      </c>
      <c r="P8" s="137" t="s">
        <v>354</v>
      </c>
    </row>
    <row r="9" spans="1:16" x14ac:dyDescent="0.2">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
      <c r="N10" s="137" t="str">
        <f t="shared" si="0"/>
        <v>j - projekty pre popularizáciu pohybových aktivít detí, mládeže a seniorov</v>
      </c>
      <c r="O10" s="137" t="s">
        <v>357</v>
      </c>
      <c r="P10" s="137" t="s">
        <v>1313</v>
      </c>
    </row>
    <row r="11" spans="1:16" x14ac:dyDescent="0.2">
      <c r="N11" s="137" t="str">
        <f t="shared" si="0"/>
        <v>k - výstavba, modernizácia a rekonštrukcia športovej infraštruktúry národného významu</v>
      </c>
      <c r="O11" s="137" t="s">
        <v>359</v>
      </c>
      <c r="P11" s="137" t="s">
        <v>360</v>
      </c>
    </row>
    <row r="12" spans="1:16" ht="54.75" customHeight="1" x14ac:dyDescent="0.25">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2">
      <c r="F13" s="141"/>
      <c r="N13" s="137" t="str">
        <f t="shared" si="0"/>
        <v>m - plnenie úloh verejného záujmu v športe národnými športovými organizáciami</v>
      </c>
      <c r="O13" s="137" t="s">
        <v>363</v>
      </c>
      <c r="P13" s="137" t="s">
        <v>1315</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1" customHeight="1" thickBot="1" x14ac:dyDescent="0.25">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2">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
      <c r="A17" s="139" t="s">
        <v>1323</v>
      </c>
      <c r="B17" s="254" t="s">
        <v>1324</v>
      </c>
      <c r="C17" s="194"/>
      <c r="E17" s="147" t="s">
        <v>1325</v>
      </c>
      <c r="F17" s="285">
        <v>421947749445</v>
      </c>
      <c r="N17" s="137" t="str">
        <f t="shared" si="0"/>
        <v xml:space="preserve">q - </v>
      </c>
      <c r="O17" s="137" t="s">
        <v>368</v>
      </c>
    </row>
    <row r="18" spans="1:16" x14ac:dyDescent="0.2">
      <c r="B18" s="193" t="s">
        <v>1326</v>
      </c>
      <c r="C18" s="142" t="str">
        <f>Spolu!C4</f>
        <v>17316723</v>
      </c>
      <c r="E18" s="147" t="s">
        <v>1327</v>
      </c>
      <c r="F18" s="285">
        <v>421947749446</v>
      </c>
      <c r="N18" s="137" t="str">
        <f t="shared" si="0"/>
        <v xml:space="preserve">r - </v>
      </c>
      <c r="O18" s="137" t="s">
        <v>369</v>
      </c>
    </row>
    <row r="19" spans="1:16" x14ac:dyDescent="0.2">
      <c r="E19" s="147" t="s">
        <v>1328</v>
      </c>
      <c r="F19" s="285">
        <v>421947749756</v>
      </c>
    </row>
    <row r="20" spans="1:16" ht="15.75" thickBot="1" x14ac:dyDescent="0.25">
      <c r="A20" s="139" t="s">
        <v>397</v>
      </c>
      <c r="B20" s="143">
        <f>F6</f>
        <v>0</v>
      </c>
      <c r="E20" s="208"/>
      <c r="F20" s="286"/>
    </row>
    <row r="21" spans="1:16" ht="189" customHeight="1" x14ac:dyDescent="0.2">
      <c r="B21" s="211"/>
      <c r="C21" s="144"/>
    </row>
    <row r="22" spans="1:16" ht="39.75" customHeight="1" x14ac:dyDescent="0.2">
      <c r="B22" s="367" t="s">
        <v>1329</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1330</v>
      </c>
    </row>
    <row r="29" spans="1:16" x14ac:dyDescent="0.2">
      <c r="N29" s="137" t="s">
        <v>1331</v>
      </c>
    </row>
    <row r="30" spans="1:16" x14ac:dyDescent="0.2">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Slovenská softballová asociácia, Olympijské námestie 14290/1, Bratislava, 831 04</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1301</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1303</v>
      </c>
      <c r="E6" s="140" t="s">
        <v>1304</v>
      </c>
      <c r="F6" s="149"/>
      <c r="N6" s="137" t="str">
        <f t="shared" si="0"/>
        <v>f - plnenie úloh verejného záujmu v športe</v>
      </c>
      <c r="O6" s="137" t="s">
        <v>349</v>
      </c>
      <c r="P6" s="137" t="str">
        <f>Spolu!B22</f>
        <v>plnenie úloh verejného záujmu v športe</v>
      </c>
    </row>
    <row r="7" spans="1:16" x14ac:dyDescent="0.2">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5">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35" customHeight="1" x14ac:dyDescent="0.2">
      <c r="A14" s="139" t="s">
        <v>1317</v>
      </c>
      <c r="B14" s="373" t="s">
        <v>1337</v>
      </c>
      <c r="C14" s="374"/>
      <c r="F14" s="195" t="s">
        <v>1338</v>
      </c>
      <c r="N14" s="137" t="str">
        <f t="shared" si="0"/>
        <v xml:space="preserve">n - </v>
      </c>
      <c r="O14" s="137" t="s">
        <v>365</v>
      </c>
    </row>
    <row r="15" spans="1:16" ht="34.35" customHeight="1" x14ac:dyDescent="0.2">
      <c r="A15" s="139" t="s">
        <v>1339</v>
      </c>
      <c r="B15" s="373"/>
      <c r="C15" s="374"/>
      <c r="F15" s="376"/>
      <c r="N15" s="137" t="str">
        <f t="shared" si="0"/>
        <v xml:space="preserve">o - </v>
      </c>
      <c r="O15" s="137" t="s">
        <v>366</v>
      </c>
    </row>
    <row r="16" spans="1:16" x14ac:dyDescent="0.2">
      <c r="A16" s="139" t="s">
        <v>1320</v>
      </c>
      <c r="B16" s="142">
        <f>F8</f>
        <v>0</v>
      </c>
      <c r="C16" s="137"/>
      <c r="F16" s="376"/>
      <c r="N16" s="137" t="str">
        <f t="shared" si="0"/>
        <v xml:space="preserve">p - </v>
      </c>
      <c r="O16" s="137" t="s">
        <v>367</v>
      </c>
    </row>
    <row r="17" spans="1:16" ht="32.1" customHeight="1" x14ac:dyDescent="0.2">
      <c r="A17" s="139" t="s">
        <v>1323</v>
      </c>
      <c r="B17" s="142">
        <f>F9</f>
        <v>0</v>
      </c>
      <c r="C17" s="137"/>
      <c r="F17" s="376"/>
      <c r="N17" s="137" t="str">
        <f t="shared" si="0"/>
        <v xml:space="preserve">q - </v>
      </c>
      <c r="O17" s="137" t="s">
        <v>368</v>
      </c>
    </row>
    <row r="18" spans="1:16" ht="15.75" thickBot="1" x14ac:dyDescent="0.25">
      <c r="B18" s="193" t="s">
        <v>1340</v>
      </c>
      <c r="C18" s="194">
        <v>31</v>
      </c>
      <c r="N18" s="137" t="str">
        <f t="shared" si="0"/>
        <v xml:space="preserve">r - </v>
      </c>
      <c r="O18" s="137" t="s">
        <v>369</v>
      </c>
    </row>
    <row r="19" spans="1:16" x14ac:dyDescent="0.2">
      <c r="B19" s="193" t="s">
        <v>1326</v>
      </c>
      <c r="C19" s="142" t="str">
        <f>Spolu!C4</f>
        <v>17316723</v>
      </c>
      <c r="F19" s="145" t="s">
        <v>1321</v>
      </c>
      <c r="G19" s="207"/>
      <c r="H19" s="146"/>
      <c r="N19" s="137" t="str">
        <f t="shared" si="0"/>
        <v xml:space="preserve"> - </v>
      </c>
    </row>
    <row r="20" spans="1:16" x14ac:dyDescent="0.2">
      <c r="A20" s="139" t="s">
        <v>397</v>
      </c>
      <c r="B20" s="143">
        <f>F6</f>
        <v>0</v>
      </c>
      <c r="C20" s="137"/>
      <c r="F20" s="147" t="s">
        <v>1325</v>
      </c>
      <c r="G20" s="287">
        <v>421947749445</v>
      </c>
      <c r="H20" s="148"/>
    </row>
    <row r="21" spans="1:16" x14ac:dyDescent="0.2">
      <c r="B21" s="137"/>
      <c r="C21" s="137"/>
      <c r="F21" s="147" t="s">
        <v>1327</v>
      </c>
      <c r="G21" s="287">
        <v>421947749446</v>
      </c>
      <c r="H21" s="148"/>
      <c r="N21" s="137" t="str">
        <f>O21&amp;" - "&amp;P21</f>
        <v>026 01 - Šport pre všetkých, školský a univerzitný šport</v>
      </c>
      <c r="O21" s="137" t="s">
        <v>317</v>
      </c>
      <c r="P21" s="137" t="s">
        <v>318</v>
      </c>
    </row>
    <row r="22" spans="1:16" x14ac:dyDescent="0.2">
      <c r="A22" s="137"/>
      <c r="B22" s="137"/>
      <c r="F22" s="147" t="s">
        <v>1328</v>
      </c>
      <c r="G22" s="287">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1329</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1341</v>
      </c>
    </row>
    <row r="28" spans="1:16" x14ac:dyDescent="0.2">
      <c r="N28" s="137" t="s">
        <v>1342</v>
      </c>
    </row>
    <row r="29" spans="1:16" x14ac:dyDescent="0.2">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1344</v>
      </c>
    </row>
    <row r="2" spans="1:2" ht="30" customHeight="1" x14ac:dyDescent="0.2">
      <c r="A2" s="377" t="s">
        <v>1345</v>
      </c>
      <c r="B2" s="377"/>
    </row>
    <row r="3" spans="1:2" x14ac:dyDescent="0.2">
      <c r="A3" s="61" t="s">
        <v>1346</v>
      </c>
      <c r="B3" s="61" t="s">
        <v>1347</v>
      </c>
    </row>
    <row r="4" spans="1:2" x14ac:dyDescent="0.2">
      <c r="A4" s="62" t="s">
        <v>1348</v>
      </c>
      <c r="B4" s="62" t="s">
        <v>1349</v>
      </c>
    </row>
    <row r="5" spans="1:2" x14ac:dyDescent="0.2">
      <c r="A5" s="62" t="s">
        <v>1350</v>
      </c>
      <c r="B5" s="62" t="s">
        <v>1351</v>
      </c>
    </row>
    <row r="6" spans="1:2" x14ac:dyDescent="0.2">
      <c r="A6" s="62" t="s">
        <v>1352</v>
      </c>
      <c r="B6" s="62" t="s">
        <v>1353</v>
      </c>
    </row>
    <row r="7" spans="1:2" x14ac:dyDescent="0.2">
      <c r="A7" s="62" t="s">
        <v>1354</v>
      </c>
      <c r="B7" s="62" t="s">
        <v>1355</v>
      </c>
    </row>
    <row r="8" spans="1:2" x14ac:dyDescent="0.2">
      <c r="A8" s="62" t="s">
        <v>1356</v>
      </c>
      <c r="B8" s="62" t="s">
        <v>1357</v>
      </c>
    </row>
    <row r="9" spans="1:2" x14ac:dyDescent="0.2">
      <c r="A9" s="62" t="s">
        <v>1358</v>
      </c>
      <c r="B9" s="62" t="s">
        <v>1359</v>
      </c>
    </row>
    <row r="10" spans="1:2" x14ac:dyDescent="0.2">
      <c r="A10" s="62" t="s">
        <v>1360</v>
      </c>
      <c r="B10" s="62" t="s">
        <v>1361</v>
      </c>
    </row>
    <row r="11" spans="1:2" x14ac:dyDescent="0.2">
      <c r="A11" s="62" t="s">
        <v>1362</v>
      </c>
      <c r="B11" s="62" t="s">
        <v>1363</v>
      </c>
    </row>
    <row r="12" spans="1:2" x14ac:dyDescent="0.2">
      <c r="A12" s="62" t="s">
        <v>1364</v>
      </c>
      <c r="B12" s="62" t="s">
        <v>1365</v>
      </c>
    </row>
    <row r="13" spans="1:2" x14ac:dyDescent="0.2">
      <c r="A13" s="62" t="s">
        <v>1366</v>
      </c>
      <c r="B13" s="62" t="s">
        <v>1367</v>
      </c>
    </row>
    <row r="14" spans="1:2" x14ac:dyDescent="0.2">
      <c r="A14" s="62" t="s">
        <v>1368</v>
      </c>
      <c r="B14" s="62" t="s">
        <v>1369</v>
      </c>
    </row>
    <row r="15" spans="1:2" x14ac:dyDescent="0.2">
      <c r="A15" s="62" t="s">
        <v>1370</v>
      </c>
      <c r="B15" s="62" t="s">
        <v>1371</v>
      </c>
    </row>
    <row r="16" spans="1:2" x14ac:dyDescent="0.2">
      <c r="A16" s="62" t="s">
        <v>1372</v>
      </c>
      <c r="B16" s="62" t="s">
        <v>1373</v>
      </c>
    </row>
    <row r="17" spans="1:2" x14ac:dyDescent="0.2">
      <c r="A17" s="62" t="s">
        <v>1374</v>
      </c>
      <c r="B17" s="62" t="s">
        <v>1375</v>
      </c>
    </row>
    <row r="18" spans="1:2" x14ac:dyDescent="0.2">
      <c r="A18" s="62" t="s">
        <v>1376</v>
      </c>
      <c r="B18" s="62" t="s">
        <v>1377</v>
      </c>
    </row>
    <row r="19" spans="1:2" x14ac:dyDescent="0.2">
      <c r="A19" s="62" t="s">
        <v>1378</v>
      </c>
      <c r="B19" s="62" t="s">
        <v>1379</v>
      </c>
    </row>
    <row r="20" spans="1:2" x14ac:dyDescent="0.2">
      <c r="A20" s="62" t="s">
        <v>1380</v>
      </c>
      <c r="B20" s="62" t="s">
        <v>1381</v>
      </c>
    </row>
    <row r="21" spans="1:2" x14ac:dyDescent="0.2">
      <c r="A21" s="62" t="s">
        <v>1382</v>
      </c>
      <c r="B21" s="62" t="s">
        <v>1383</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František Bunta</cp:lastModifiedBy>
  <cp:revision/>
  <cp:lastPrinted>2025-01-23T13:30:36Z</cp:lastPrinted>
  <dcterms:created xsi:type="dcterms:W3CDTF">2017-02-20T06:20:12Z</dcterms:created>
  <dcterms:modified xsi:type="dcterms:W3CDTF">2025-03-24T20:42:47Z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