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ento_zošit" defaultThemeVersion="124226"/>
  <mc:AlternateContent xmlns:mc="http://schemas.openxmlformats.org/markup-compatibility/2006">
    <mc:Choice Requires="x15">
      <x15ac:absPath xmlns:x15ac="http://schemas.microsoft.com/office/spreadsheetml/2010/11/ac" url="https://d.docs.live.net/62268999b4b073bb/Počítač/SOFTBALL SSA ALL/2026/Zverejnovanie/"/>
    </mc:Choice>
  </mc:AlternateContent>
  <xr:revisionPtr revIDLastSave="0" documentId="8_{53BD62F1-11A3-48FE-B0B3-A812311895CF}" xr6:coauthVersionLast="47" xr6:coauthVersionMax="47" xr10:uidLastSave="{00000000-0000-0000-0000-000000000000}"/>
  <bookViews>
    <workbookView xWindow="-120" yWindow="-120" windowWidth="25440" windowHeight="15390" firstSheet="1"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15" i="4" l="1"/>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0" i="9" l="1"/>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<sst xmlns="http://schemas.openxmlformats.org/spreadsheetml/2006/main" count="4156" uniqueCount="1914">
  <si>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</si>
  <si>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</si>
  <si>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</si>
  <si>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</si>
  <si>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</si>
  <si>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</si>
  <si>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</si>
  <si>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</si>
  <si>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</si>
  <si>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</si>
  <si>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</si>
  <si>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</si>
  <si>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</si>
  <si>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</si>
  <si>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</si>
  <si>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</si>
  <si>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</si>
  <si>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</si>
  <si>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</si>
  <si>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</si>
  <si>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</si>
  <si>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</si>
  <si>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</si>
  <si>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</si>
  <si>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</si>
  <si>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</si>
  <si>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</si>
  <si>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</si>
  <si>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</si>
  <si>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</si>
  <si>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</si>
  <si>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</si>
  <si>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</si>
  <si>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</si>
  <si>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</si>
  <si>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</si>
  <si>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</si>
  <si>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</si>
  <si>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</si>
  <si>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</si>
  <si>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</si>
  <si>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</si>
  <si>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</si>
  <si>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</si>
  <si>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</si>
  <si>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</si>
  <si>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</si>
  <si>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</si>
  <si>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</si>
  <si>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</si>
  <si>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</si>
  <si>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</si>
  <si>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</si>
  <si>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</si>
  <si>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</si>
  <si>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</si>
  <si>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</si>
  <si>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</si>
  <si>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</si>
  <si>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</si>
  <si>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</si>
  <si>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</si>
  <si>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</si>
  <si>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</si>
  <si>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</si>
  <si>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</si>
  <si>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</si>
  <si>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</si>
  <si>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</si>
  <si>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</si>
  <si>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</si>
  <si>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</si>
  <si>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</si>
  <si>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</si>
  <si>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</si>
  <si>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</si>
  <si>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</si>
  <si>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</si>
  <si>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</si>
  <si>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</si>
  <si>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</si>
  <si>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</si>
  <si>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</si>
  <si>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</si>
  <si>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</si>
  <si>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</si>
  <si>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</si>
  <si>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</si>
  <si>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</si>
  <si>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</si>
  <si>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</si>
  <si>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</si>
  <si>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</si>
  <si>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</si>
  <si>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</si>
  <si>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</si>
  <si>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</si>
  <si>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</si>
  <si>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</si>
  <si>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</si>
  <si>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</si>
  <si>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</si>
  <si>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</si>
  <si>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</si>
  <si>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</si>
  <si>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</si>
  <si>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</si>
  <si>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</si>
  <si>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</si>
  <si>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</si>
  <si>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</si>
  <si>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</si>
  <si>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</si>
  <si>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</si>
  <si>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</si>
  <si>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</si>
  <si>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</si>
  <si>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</si>
  <si>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</si>
  <si>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</si>
  <si>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</si>
  <si>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</si>
  <si>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</si>
  <si>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</si>
  <si>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</si>
  <si>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</si>
  <si>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</si>
  <si>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</si>
  <si>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</si>
  <si>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</si>
  <si>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</si>
  <si>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</si>
  <si>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</si>
  <si>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</si>
  <si>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</si>
  <si>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</si>
  <si>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</si>
  <si>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</si>
  <si>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</si>
  <si>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</si>
  <si>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</si>
  <si>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</si>
  <si>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</si>
  <si>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</si>
  <si>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</si>
  <si>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</si>
  <si>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</si>
  <si>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</si>
  <si>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</si>
  <si>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</si>
  <si>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</si>
  <si>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</si>
  <si>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</si>
  <si>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</si>
  <si>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</si>
  <si>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</si>
  <si>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</si>
  <si>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</si>
  <si>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</si>
  <si>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</si>
  <si>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</si>
  <si>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</si>
  <si>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</si>
  <si>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</si>
  <si>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</si>
  <si>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</si>
  <si>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</si>
  <si>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</si>
  <si>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</si>
  <si>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</si>
  <si>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</si>
  <si>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</si>
  <si>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</si>
  <si>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</si>
  <si>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</si>
  <si>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</si>
  <si>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</si>
  <si>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</si>
  <si>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</si>
  <si>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</si>
  <si>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</si>
  <si>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</si>
  <si>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</si>
  <si>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</si>
  <si>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</si>
  <si>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</si>
  <si>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</si>
  <si>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</si>
  <si>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</si>
  <si>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</si>
  <si>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</si>
  <si>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</si>
  <si>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</si>
  <si>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</si>
  <si>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</si>
  <si>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</si>
  <si>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</si>
  <si>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</si>
  <si>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</si>
  <si>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</si>
  <si>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</si>
  <si>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</si>
  <si>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</si>
  <si>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</si>
  <si>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</si>
  <si>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</si>
  <si>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</si>
  <si>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</si>
  <si>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</si>
  <si>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</si>
  <si>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</si>
  <si>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</si>
  <si>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</si>
  <si>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</si>
  <si>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</si>
  <si>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</si>
  <si>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</si>
  <si>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</si>
  <si>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</si>
  <si>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</si>
  <si>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</si>
  <si>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</si>
  <si>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</si>
  <si>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</si>
  <si>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</si>
  <si>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</si>
  <si>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</si>
  <si>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</si>
  <si>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</si>
  <si>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</si>
  <si>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</si>
  <si>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</si>
  <si>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</si>
  <si>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</si>
  <si>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</si>
  <si>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</si>
  <si>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</si>
  <si>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</si>
  <si>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</si>
  <si>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</si>
  <si>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</si>
  <si>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</si>
  <si>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</si>
  <si>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</si>
  <si>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</si>
  <si>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</si>
  <si>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</si>
  <si>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</si>
  <si>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</si>
  <si>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</si>
  <si>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</si>
  <si>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</si>
  <si>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</si>
  <si>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</si>
  <si>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</si>
  <si>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</si>
  <si>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</si>
  <si>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</si>
  <si>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</si>
  <si>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</si>
  <si>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</si>
  <si>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</si>
  <si>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</si>
  <si>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</si>
  <si>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</si>
  <si>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</si>
  <si>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</si>
  <si>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</si>
  <si>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</si>
  <si>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</si>
  <si>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</si>
  <si>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</si>
  <si>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</si>
  <si>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</si>
  <si>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</si>
  <si>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</si>
  <si>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</si>
  <si>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</si>
  <si>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</si>
  <si>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</si>
  <si>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</si>
  <si>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</si>
  <si>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</si>
  <si>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</si>
  <si>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</si>
  <si>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</si>
  <si>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</si>
  <si>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</si>
  <si>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</si>
  <si>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</si>
  <si>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</si>
  <si>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</si>
  <si>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</si>
  <si>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</si>
  <si>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</si>
  <si>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</si>
  <si>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</si>
  <si>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</si>
  <si>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</si>
  <si>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</si>
  <si>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</si>
  <si>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</si>
  <si>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</si>
  <si>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</si>
  <si>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</si>
  <si>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</si>
  <si>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</si>
  <si>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</si>
  <si>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</si>
  <si>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</si>
  <si>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</si>
  <si>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</si>
  <si>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</si>
  <si>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</si>
  <si>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</si>
  <si>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</si>
  <si>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</si>
  <si>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</si>
  <si>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</si>
  <si>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</si>
  <si>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</si>
  <si>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</si>
  <si>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</si>
  <si>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</si>
  <si>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</si>
  <si>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</si>
  <si>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</si>
  <si>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</si>
  <si>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</si>
  <si>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</si>
  <si>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</si>
  <si>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</si>
  <si>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</si>
  <si>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</si>
  <si>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</si>
  <si>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</si>
  <si>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</si>
  <si>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</si>
  <si>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</si>
  <si>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</si>
  <si>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</si>
  <si>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</si>
  <si>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</si>
  <si>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</si>
  <si>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</si>
  <si>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</si>
  <si>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</si>
  <si>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</si>
  <si>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</si>
  <si>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</si>
  <si>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</si>
  <si>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</si>
  <si>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</si>
  <si>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</si>
  <si>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</si>
  <si>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</si>
  <si>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</si>
  <si>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</si>
  <si>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</si>
  <si>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</si>
  <si>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</si>
  <si>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</si>
  <si>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</si>
  <si>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</si>
  <si>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</si>
  <si>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</si>
  <si>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</si>
  <si>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</si>
  <si>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</si>
  <si>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</si>
  <si>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</si>
  <si>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</si>
  <si>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</si>
  <si>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</si>
  <si>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</si>
  <si>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</si>
  <si>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</si>
  <si>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</si>
  <si>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</si>
  <si>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</si>
  <si>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</si>
  <si>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</si>
  <si>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</si>
  <si>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</si>
  <si>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</si>
  <si>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</si>
  <si>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</si>
  <si>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</si>
  <si>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</si>
  <si>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</si>
  <si>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</si>
  <si>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</si>
  <si>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</si>
  <si>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</si>
  <si>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</si>
  <si>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</si>
  <si>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</si>
  <si>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</si>
  <si>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</si>
  <si>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</si>
  <si>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</si>
  <si>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</si>
  <si>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</si>
  <si>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</si>
  <si>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</si>
  <si>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</si>
  <si>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</si>
  <si>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</si>
  <si>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</si>
  <si>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</si>
  <si>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</si>
  <si>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</si>
  <si>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</si>
  <si>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</si>
  <si>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</si>
  <si>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</si>
  <si>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</si>
  <si>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</si>
  <si>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</si>
  <si>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</si>
  <si>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</si>
  <si>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</si>
  <si>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</si>
  <si>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</si>
  <si>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</si>
  <si>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</si>
  <si>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</si>
  <si>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</si>
  <si>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</si>
  <si>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</si>
  <si>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</si>
  <si>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</si>
  <si>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</si>
  <si>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</si>
  <si>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</si>
  <si>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</si>
  <si>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</si>
  <si>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</si>
  <si>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</si>
  <si>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</si>
  <si>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</si>
  <si>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</si>
  <si>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</si>
  <si>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</si>
  <si>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</si>
  <si>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</si>
  <si>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</si>
  <si>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</si>
  <si>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</si>
  <si>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</si>
  <si>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</si>
  <si>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</si>
  <si>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</si>
  <si>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</si>
  <si>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</si>
  <si>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</si>
  <si>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</si>
  <si>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</si>
  <si>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</si>
  <si>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</si>
  <si>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</si>
  <si>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</si>
  <si>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</si>
  <si>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</si>
  <si>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</si>
  <si>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</si>
  <si>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</si>
  <si>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</si>
  <si>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</si>
  <si>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</si>
  <si>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</si>
  <si>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</si>
  <si>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</si>
  <si>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</si>
  <si>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</si>
  <si>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</si>
  <si>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</si>
  <si>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</si>
  <si>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</si>
  <si>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</si>
  <si>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</si>
  <si>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</si>
  <si>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</si>
  <si>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</si>
  <si>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</si>
  <si>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</si>
  <si>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</si>
  <si>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</si>
  <si>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</si>
  <si>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</si>
  <si>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</si>
  <si>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</si>
  <si>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</si>
  <si>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</si>
  <si>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</si>
  <si>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</si>
  <si>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</si>
  <si>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</si>
  <si>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</si>
  <si>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</si>
  <si>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</si>
  <si>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</si>
  <si>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</si>
  <si>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</si>
  <si>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</si>
  <si>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</si>
  <si>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</si>
  <si>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</si>
  <si>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</si>
  <si>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</si>
  <si>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</si>
  <si>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</si>
  <si>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</si>
  <si>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</si>
  <si>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</si>
  <si>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</si>
  <si>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</si>
  <si>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</si>
  <si>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</si>
  <si>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</si>
  <si>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</si>
  <si>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</si>
  <si>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</si>
  <si>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</si>
  <si>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</si>
  <si>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</si>
  <si>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</si>
  <si>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</si>
  <si>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</si>
  <si>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</si>
  <si>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</si>
  <si>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</si>
  <si>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</si>
  <si>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</si>
  <si>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</si>
  <si>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</si>
  <si>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</si>
  <si>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</si>
  <si>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</si>
  <si>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</si>
  <si>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</si>
  <si>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</si>
  <si>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</si>
  <si>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</si>
  <si>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</si>
  <si>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</si>
  <si>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</si>
  <si>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</si>
  <si>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</si>
  <si>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</si>
  <si>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</si>
  <si>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</si>
  <si>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</si>
  <si>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</si>
  <si>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</si>
  <si>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</si>
  <si>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</si>
  <si>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</si>
  <si>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</si>
  <si>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</si>
  <si>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</si>
  <si>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</si>
  <si>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</si>
  <si>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</si>
  <si>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</si>
  <si>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</si>
  <si>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</si>
  <si>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</si>
  <si>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</si>
  <si>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</si>
  <si>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</si>
  <si>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</si>
  <si>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</si>
  <si>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</si>
  <si>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</si>
  <si>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</si>
  <si>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</si>
  <si>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</si>
  <si>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</si>
  <si>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</si>
  <si>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</si>
  <si>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</si>
  <si>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</si>
  <si>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</si>
  <si>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</si>
  <si>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</si>
  <si>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</si>
  <si>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</si>
  <si>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</si>
  <si>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</si>
  <si>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</si>
  <si>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</si>
  <si>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</si>
  <si>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</si>
  <si>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</si>
  <si>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</si>
  <si>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</si>
  <si>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</si>
  <si>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</si>
  <si>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</si>
  <si>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</si>
  <si>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</si>
  <si>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</si>
  <si>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</si>
  <si>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</si>
  <si>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</si>
  <si>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</si>
  <si>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</si>
  <si>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</si>
  <si>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</si>
  <si>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</si>
  <si>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</si>
  <si>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</si>
  <si>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</si>
  <si>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</si>
  <si>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</si>
  <si>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</si>
  <si>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</si>
  <si>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</si>
  <si>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</si>
  <si>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</si>
  <si>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</si>
  <si>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</si>
  <si>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</si>
  <si>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</si>
  <si>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</si>
  <si>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</si>
  <si>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</si>
  <si>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</si>
  <si>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</si>
  <si>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</si>
  <si>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</si>
  <si>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</si>
  <si>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</si>
  <si>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</si>
  <si>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</si>
  <si>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</si>
  <si>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</si>
  <si>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</si>
  <si>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</si>
  <si>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</si>
  <si>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</si>
  <si>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</si>
  <si>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</si>
  <si>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</si>
  <si>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</si>
  <si>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</si>
  <si>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</si>
  <si>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</si>
  <si>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</si>
  <si>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</si>
  <si>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</si>
  <si>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</si>
  <si>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</si>
  <si>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</si>
  <si>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</si>
  <si>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</si>
  <si>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</si>
  <si>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</si>
  <si>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</si>
  <si>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</si>
  <si>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</si>
  <si>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</si>
  <si>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</si>
  <si>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</si>
  <si>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</si>
  <si>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</si>
  <si>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</si>
  <si>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</si>
  <si>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</si>
  <si>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</si>
  <si>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</si>
  <si>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</si>
  <si>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</si>
  <si>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</si>
  <si>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</si>
  <si>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</si>
  <si>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</si>
  <si>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</si>
  <si>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</si>
  <si>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</si>
  <si>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</si>
  <si>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</si>
  <si>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</si>
  <si>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</si>
  <si>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</si>
  <si>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</si>
  <si>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</si>
  <si>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</si>
  <si>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</si>
  <si>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</si>
  <si>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</si>
  <si>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</si>
  <si>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</si>
  <si>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</si>
  <si>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</si>
  <si>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</si>
  <si>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</si>
  <si>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</si>
  <si>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</si>
  <si>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</si>
  <si>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</si>
  <si>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</si>
  <si>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</si>
  <si>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</si>
  <si>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</si>
  <si>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</si>
  <si>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</si>
  <si>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</si>
  <si>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</si>
  <si>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</si>
  <si>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</si>
  <si>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</si>
  <si>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</si>
  <si>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</si>
  <si>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</si>
  <si>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</si>
  <si>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</si>
  <si>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</si>
  <si>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</si>
  <si>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</si>
  <si>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</si>
  <si>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</si>
  <si>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</si>
  <si>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</si>
  <si>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</si>
  <si>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</si>
  <si>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</si>
  <si>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</si>
  <si>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</si>
  <si>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</si>
  <si>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</si>
  <si>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</si>
  <si>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</si>
  <si>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</si>
  <si>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</si>
  <si>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</si>
  <si>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</si>
  <si>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</si>
  <si>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</si>
  <si>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</si>
  <si>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</si>
  <si>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</si>
  <si>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</si>
  <si>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</si>
  <si>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</si>
  <si>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</si>
  <si>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</si>
  <si>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</si>
  <si>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</si>
  <si>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</si>
  <si>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</si>
  <si>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</si>
  <si>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</si>
  <si>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</si>
  <si>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</si>
  <si>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</si>
  <si>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</si>
  <si>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</si>
  <si>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</si>
  <si>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</si>
  <si>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</si>
  <si>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</si>
  <si>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</si>
  <si>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</si>
  <si>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</si>
  <si>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</si>
  <si>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</si>
  <si>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</si>
  <si>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</si>
  <si>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</si>
  <si>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</si>
  <si>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</si>
  <si>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</si>
  <si>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</si>
  <si>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</si>
  <si>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</si>
  <si>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</si>
  <si>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</si>
  <si>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</si>
  <si>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</si>
  <si>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</si>
  <si>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</si>
  <si>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</si>
  <si>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</si>
  <si>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</si>
  <si>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</si>
  <si>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</si>
  <si>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</si>
  <si>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</si>
  <si>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</si>
  <si>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</si>
  <si>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</si>
  <si>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</si>
  <si>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</si>
  <si>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</si>
  <si>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</si>
  <si>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</si>
  <si>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</si>
  <si>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</si>
  <si>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</si>
  <si>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</si>
  <si>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</si>
  <si>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</si>
  <si>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</si>
  <si>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</si>
  <si>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</si>
  <si>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</si>
  <si>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</si>
  <si>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</si>
  <si>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</si>
  <si>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</si>
  <si>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</si>
  <si>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</si>
  <si>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</si>
  <si>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</si>
  <si>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</si>
  <si>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</si>
  <si>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</si>
  <si>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</si>
  <si>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</si>
  <si>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</si>
  <si>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</si>
  <si>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</si>
  <si>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</si>
  <si>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</si>
  <si>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</si>
  <si>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</si>
  <si>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</si>
  <si>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</si>
  <si>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</si>
  <si>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</si>
  <si>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</si>
  <si>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</si>
  <si>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</si>
  <si>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</si>
  <si>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</si>
  <si>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</si>
  <si>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</si>
  <si>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</si>
  <si>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</si>
  <si>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</si>
  <si>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</si>
  <si>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</si>
  <si>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</si>
  <si>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</si>
  <si>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</si>
  <si>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</si>
  <si>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</si>
  <si>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</si>
  <si>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</si>
  <si>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</si>
  <si>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</si>
  <si>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</si>
  <si>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</si>
  <si>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</si>
  <si>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</si>
  <si>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</si>
  <si>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</si>
  <si>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</si>
  <si>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</si>
  <si>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</si>
  <si>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</si>
  <si>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</si>
  <si>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</si>
  <si>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</si>
  <si>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</si>
  <si>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</si>
  <si>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</si>
  <si>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</si>
  <si>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</si>
  <si>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</si>
  <si>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</si>
  <si>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</si>
  <si>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</si>
  <si>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</si>
  <si>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</si>
  <si>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</si>
  <si>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</si>
  <si>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</si>
  <si>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</si>
  <si>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</si>
  <si>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</si>
  <si>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</si>
  <si>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</si>
  <si>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</si>
  <si>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</si>
  <si>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</si>
  <si>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</si>
  <si>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</si>
  <si>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</si>
  <si>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</si>
  <si>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</si>
  <si>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</si>
  <si>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</si>
  <si>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</si>
  <si>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</si>
  <si>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</si>
  <si>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</si>
  <si>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</si>
  <si>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</si>
  <si>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</si>
  <si>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</si>
  <si>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</si>
  <si>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</si>
  <si>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</si>
  <si>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</si>
  <si>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</si>
  <si>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</si>
  <si>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</si>
  <si>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</si>
  <si>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</si>
  <si>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</si>
  <si>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</si>
  <si>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</si>
  <si>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</si>
  <si>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</si>
  <si>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</si>
  <si>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</si>
  <si>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</si>
  <si>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</si>
  <si>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</si>
  <si>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</si>
  <si>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</si>
  <si>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</si>
  <si>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</si>
  <si>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</si>
  <si>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</si>
  <si>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</si>
  <si>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</si>
  <si>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</si>
  <si>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</si>
  <si>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</si>
  <si>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</si>
  <si>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</si>
  <si>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</si>
  <si>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</si>
  <si>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</si>
  <si>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</si>
  <si>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</si>
  <si>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</si>
  <si>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</si>
  <si>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</si>
  <si>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</si>
  <si>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</si>
  <si>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</si>
  <si>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</si>
  <si>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</si>
  <si>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</si>
  <si>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</si>
  <si>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</si>
  <si>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</si>
  <si>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</si>
  <si>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</si>
  <si>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</si>
  <si>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</si>
  <si>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</si>
  <si>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</si>
  <si>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</si>
  <si>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</si>
  <si>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</si>
  <si>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</si>
  <si>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</si>
  <si>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</si>
  <si>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</si>
  <si>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</si>
  <si>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</si>
  <si>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</si>
  <si>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</si>
  <si>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</si>
  <si>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</si>
  <si>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</si>
  <si>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</si>
  <si>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</si>
  <si>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</si>
  <si>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</si>
  <si>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</si>
  <si>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</si>
  <si>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</si>
  <si>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</si>
  <si>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</si>
  <si>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</si>
  <si>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</si>
  <si>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</si>
  <si>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</si>
  <si>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</si>
  <si>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</si>
  <si>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</si>
  <si>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</si>
  <si>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</si>
  <si>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</si>
  <si>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</si>
  <si>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</si>
  <si>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</si>
  <si>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</si>
  <si>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</si>
  <si>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</si>
  <si>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</si>
  <si>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</si>
  <si>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</si>
  <si>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</si>
  <si>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</si>
  <si>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</si>
  <si>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</si>
  <si>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</si>
  <si>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</si>
  <si>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</si>
  <si>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</si>
  <si>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</si>
  <si>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</si>
  <si>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</si>
  <si>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</si>
  <si>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</si>
  <si>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</si>
  <si>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</si>
  <si>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</si>
  <si>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</si>
  <si>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</si>
  <si>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</si>
  <si>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</si>
  <si>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</si>
  <si>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</si>
  <si>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</si>
  <si>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</si>
  <si>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</si>
  <si>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</si>
  <si>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</si>
  <si>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</si>
  <si>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</si>
  <si>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</si>
  <si>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</si>
  <si>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</si>
  <si>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</si>
  <si>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</si>
  <si>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</si>
  <si>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</si>
  <si>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</si>
  <si>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</si>
  <si>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</si>
  <si>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</si>
  <si>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</si>
  <si>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</si>
  <si>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</si>
  <si>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</si>
  <si>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</si>
  <si>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</si>
  <si>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</si>
  <si>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</si>
  <si>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</si>
  <si>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</si>
  <si>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</si>
  <si>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</si>
  <si>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</si>
  <si>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</si>
  <si>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</si>
  <si>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</si>
  <si>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</si>
  <si>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</si>
  <si>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</si>
  <si>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</si>
  <si>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</si>
  <si>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</si>
  <si>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</si>
  <si>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</si>
  <si>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</si>
  <si>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</si>
  <si>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</si>
  <si>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</si>
  <si>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</si>
  <si>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</si>
  <si>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</si>
  <si>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</si>
  <si>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</si>
  <si>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</si>
  <si>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</si>
  <si>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</si>
  <si>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</si>
  <si>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</si>
  <si>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</si>
  <si>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</si>
  <si>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</si>
  <si>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</si>
  <si>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</si>
  <si>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</si>
  <si>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</si>
  <si>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</si>
  <si>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</si>
  <si>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</si>
  <si>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</si>
  <si>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</si>
  <si>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</si>
  <si>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</si>
  <si>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</si>
  <si>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</si>
  <si>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</si>
  <si>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</si>
  <si>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</si>
  <si>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</si>
  <si>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</si>
  <si>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</si>
  <si>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</si>
  <si>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</si>
  <si>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</si>
  <si>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</si>
  <si>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</si>
  <si>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</si>
  <si>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</si>
  <si>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</si>
  <si>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</si>
  <si>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</si>
  <si>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</si>
  <si>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</si>
  <si>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</si>
  <si>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</si>
  <si>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</si>
  <si>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</si>
  <si>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</si>
  <si>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</si>
  <si>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</si>
  <si>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</si>
  <si>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</si>
  <si>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</si>
  <si>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</si>
  <si>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</si>
  <si>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</si>
  <si>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</si>
  <si>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</si>
  <si>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</si>
  <si>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</si>
  <si>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</si>
  <si>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</si>
  <si>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</si>
  <si>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</si>
  <si>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</si>
  <si>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</si>
  <si>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</si>
  <si>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</si>
  <si>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</si>
  <si>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</si>
  <si>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</si>
  <si>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</si>
  <si>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</si>
  <si>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</si>
  <si>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</si>
  <si>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</si>
  <si>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</si>
  <si>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</si>
  <si>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</si>
  <si>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</si>
  <si>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</si>
  <si>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</si>
  <si>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</si>
  <si>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</si>
  <si>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</si>
  <si>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</si>
  <si>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</si>
  <si>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</si>
  <si>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</si>
  <si>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</si>
  <si>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</si>
  <si>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</si>
  <si>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</si>
  <si>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</si>
  <si>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</si>
  <si>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</si>
  <si>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</si>
  <si>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</si>
  <si>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</si>
  <si>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</si>
  <si>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</si>
  <si>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</si>
  <si>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</si>
  <si>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</si>
  <si>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</si>
  <si>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</si>
  <si>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</si>
  <si>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</si>
  <si>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</si>
  <si>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</si>
  <si>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</si>
  <si>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</si>
  <si>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</si>
  <si>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</si>
  <si>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</si>
  <si>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</si>
  <si>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</si>
  <si>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</si>
  <si>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</si>
  <si>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</si>
  <si>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</si>
  <si>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</si>
  <si>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</si>
  <si>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</si>
  <si>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</si>
  <si>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</si>
  <si>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</si>
  <si>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</si>
  <si>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</si>
  <si>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</si>
  <si>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</si>
  <si>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</si>
  <si>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</si>
  <si>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</si>
  <si>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</si>
  <si>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</si>
  <si>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</si>
  <si>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</si>
  <si>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</si>
  <si>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</si>
  <si>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</si>
  <si>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</si>
  <si>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</si>
  <si>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</si>
  <si>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</si>
  <si>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</si>
  <si>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</si>
  <si>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</si>
  <si>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</si>
  <si>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</si>
  <si>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</si>
  <si>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</si>
  <si>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</si>
  <si>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</si>
  <si>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</si>
  <si>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</si>
  <si>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</si>
  <si>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</si>
  <si>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</si>
  <si>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</si>
  <si>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</si>
  <si>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</si>
  <si>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</si>
  <si>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</si>
  <si>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</si>
  <si>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</si>
  <si>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</si>
  <si>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</si>
  <si>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</si>
  <si>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</si>
  <si>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</si>
  <si>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</si>
  <si>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</si>
  <si>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</si>
  <si>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</si>
  <si>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</si>
  <si>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</si>
  <si>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</si>
  <si>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</si>
  <si>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</si>
  <si>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</si>
  <si>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</si>
  <si>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</si>
  <si>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</si>
  <si>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</si>
  <si>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</si>
  <si>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</si>
  <si>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</si>
  <si>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</si>
  <si>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</si>
  <si>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</si>
  <si>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</si>
  <si>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</si>
  <si>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</si>
  <si>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</si>
  <si>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</si>
  <si>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</si>
  <si>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</si>
  <si>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</si>
  <si>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</si>
  <si>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</si>
  <si>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</si>
  <si>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</si>
  <si>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</si>
  <si>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</si>
  <si>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</si>
  <si>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</si>
  <si>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</si>
  <si>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</si>
  <si>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</si>
  <si>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</si>
  <si>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</si>
  <si>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</si>
  <si>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</si>
  <si>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</si>
  <si>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</si>
  <si>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</si>
  <si>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</si>
  <si>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</si>
  <si>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</si>
  <si>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</si>
  <si>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</si>
  <si>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</si>
  <si>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</si>
  <si>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</si>
  <si>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</si>
  <si>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</si>
  <si>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</si>
  <si>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</si>
  <si>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</si>
  <si>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</si>
  <si>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</si>
  <si>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</si>
  <si>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</si>
  <si>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</si>
  <si>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</si>
  <si>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</si>
  <si>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</si>
  <si>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</si>
  <si>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</si>
  <si>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</si>
  <si>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</si>
  <si>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</si>
  <si>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</si>
  <si>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</si>
  <si>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</si>
  <si>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</si>
  <si>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</si>
  <si>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</si>
  <si>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</si>
  <si>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</si>
  <si>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</si>
  <si>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</si>
  <si>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</si>
  <si>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</si>
  <si>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</si>
  <si>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</si>
  <si>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</si>
  <si>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</si>
  <si>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</si>
  <si>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</si>
  <si>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</si>
  <si>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</si>
  <si>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</si>
  <si>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</si>
  <si>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</si>
  <si>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</si>
  <si>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</si>
  <si>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</si>
  <si>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</si>
  <si>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</si>
  <si>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</si>
  <si>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</si>
  <si>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</si>
  <si>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</si>
  <si>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</si>
  <si>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</si>
  <si>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</si>
  <si>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</si>
  <si>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</si>
  <si>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</si>
  <si>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</si>
  <si>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</si>
  <si>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</si>
  <si>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</si>
  <si>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</si>
  <si>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</si>
  <si>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</si>
  <si>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</si>
  <si>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</si>
  <si>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</si>
  <si>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</si>
  <si>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</si>
  <si>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</si>
  <si>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</si>
  <si>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</si>
  <si>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</si>
  <si>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</si>
  <si>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</si>
  <si>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</si>
  <si>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</si>
  <si>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</si>
  <si>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</si>
  <si>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</si>
  <si>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</si>
  <si>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</si>
  <si>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</si>
  <si>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</si>
  <si>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</si>
  <si>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</si>
  <si>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</si>
  <si>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</si>
  <si>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</si>
  <si>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</si>
  <si>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</si>
  <si>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</si>
  <si>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</si>
  <si>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</si>
  <si>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</si>
  <si>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</si>
  <si>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</si>
  <si>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</si>
  <si>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</si>
  <si>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</si>
  <si>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</si>
  <si>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</si>
  <si>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</si>
  <si>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</si>
  <si>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</si>
  <si>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</si>
  <si>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</si>
  <si>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</si>
  <si>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</si>
  <si>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</si>
  <si>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</si>
  <si>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</si>
  <si>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</si>
  <si>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</si>
  <si>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</si>
  <si>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</si>
  <si>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</si>
  <si>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</si>
  <si>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</si>
  <si>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</si>
  <si>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</si>
  <si>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</si>
  <si>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</si>
  <si>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</si>
  <si>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</si>
  <si>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</si>
  <si>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</si>
  <si>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</si>
  <si>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</si>
  <si>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</si>
  <si>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</si>
  <si>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</si>
  <si>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</si>
  <si>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</si>
  <si>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</si>
  <si>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</si>
  <si>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</si>
  <si>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</si>
  <si>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</si>
  <si>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</si>
  <si>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</si>
  <si>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</si>
  <si>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</si>
  <si>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</si>
  <si>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</si>
  <si>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</si>
  <si>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</si>
  <si>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</si>
  <si>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</si>
  <si>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</si>
  <si>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</si>
  <si>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</si>
  <si>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</si>
  <si>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</si>
  <si>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</si>
  <si>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</si>
  <si>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</si>
  <si>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</si>
  <si>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</si>
  <si>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</si>
  <si>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</si>
  <si>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</si>
  <si>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</si>
  <si>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</si>
  <si>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</si>
  <si>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</si>
  <si>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</si>
  <si>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</si>
  <si>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</si>
  <si>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</si>
  <si>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</si>
  <si>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</si>
  <si>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</si>
  <si>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</si>
  <si>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</si>
  <si>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</si>
  <si>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</si>
  <si>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</si>
  <si>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</si>
  <si>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</si>
  <si>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</si>
  <si>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</si>
  <si>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</si>
  <si>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</si>
  <si>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</si>
  <si>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</si>
  <si>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</si>
  <si>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</si>
  <si>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</si>
  <si>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</si>
  <si>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</si>
  <si>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</si>
  <si>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</si>
  <si>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</si>
  <si>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</si>
  <si>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</si>
  <si>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</si>
  <si>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</si>
  <si>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</si>
  <si>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</si>
  <si>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</si>
  <si>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</si>
  <si>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</si>
  <si>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</si>
  <si>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</si>
  <si>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</si>
  <si>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</si>
  <si>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</si>
  <si>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</si>
  <si>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</si>
  <si>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</si>
  <si>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</si>
  <si>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</si>
  <si>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</si>
  <si>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</si>
  <si>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</si>
  <si>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</si>
  <si>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</si>
  <si>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</si>
  <si>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</si>
  <si>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</si>
  <si>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</si>
  <si>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</si>
  <si>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</si>
  <si>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</si>
  <si>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</si>
  <si>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</si>
  <si>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</si>
  <si>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</si>
  <si>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</si>
  <si>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</si>
  <si>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</si>
  <si>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</si>
  <si>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</si>
  <si>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</si>
  <si>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</si>
  <si>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</si>
  <si>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</si>
  <si>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</si>
  <si>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</si>
  <si>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</si>
  <si>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</si>
  <si>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</si>
  <si>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</si>
  <si>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</si>
  <si>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</si>
  <si>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</si>
  <si>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</si>
  <si>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</si>
  <si>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</si>
  <si>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</si>
  <si>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</si>
  <si>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</si>
  <si>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</si>
  <si>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</si>
  <si>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</si>
  <si>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</si>
  <si>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</si>
  <si>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</si>
  <si>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</si>
  <si>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</si>
  <si>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</si>
  <si>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</si>
  <si>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</si>
  <si>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</si>
  <si>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</si>
  <si>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</si>
  <si>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</si>
  <si>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</si>
  <si>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</si>
  <si>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</si>
  <si>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</si>
  <si>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</si>
  <si>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</si>
  <si>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</si>
  <si>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</si>
  <si>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</si>
  <si>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</si>
  <si>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</si>
  <si>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</si>
  <si>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</si>
  <si>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</si>
  <si>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</si>
  <si>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</si>
  <si>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</si>
  <si>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</si>
  <si>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</si>
  <si>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</si>
  <si>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</si>
  <si>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</si>
  <si>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</si>
  <si>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</si>
  <si>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</si>
  <si>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</si>
  <si>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</si>
  <si>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</si>
  <si>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</si>
  <si>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</si>
  <si>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</si>
  <si>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</si>
  <si>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</si>
  <si>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</si>
  <si>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</si>
  <si>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</si>
  <si>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</si>
  <si>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</si>
  <si>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</si>
  <si>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</si>
  <si>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</si>
  <si>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</si>
  <si>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</si>
  <si>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</si>
  <si>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</si>
  <si>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</si>
  <si>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</si>
  <si>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</si>
  <si>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</si>
  <si>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</si>
  <si>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</si>
  <si>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</si>
  <si>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</si>
  <si>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</si>
  <si>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</si>
  <si>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</si>
  <si>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</si>
  <si>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</si>
  <si>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</si>
  <si>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</si>
  <si>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</si>
  <si>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</si>
  <si>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</si>
  <si>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</si>
  <si>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</si>
  <si>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</si>
  <si>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</si>
  <si>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</si>
  <si>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</si>
  <si>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</si>
  <si>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</si>
  <si>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</si>
  <si>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</si>
  <si>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</si>
  <si>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</si>
  <si>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</si>
  <si>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</si>
  <si>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</si>
  <si>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</si>
  <si>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</si>
  <si>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</si>
  <si>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</si>
  <si>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</si>
  <si>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</si>
  <si>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</si>
  <si>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</si>
  <si>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</si>
  <si>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</si>
  <si>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</si>
  <si>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</si>
  <si>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</si>
  <si>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</si>
  <si>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</si>
  <si>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</si>
  <si>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</si>
  <si>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</si>
  <si>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</si>
  <si>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</si>
  <si>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</si>
  <si>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</si>
  <si>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</si>
  <si>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</si>
  <si>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</si>
  <si>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</si>
  <si>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</si>
  <si>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</si>
  <si>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</si>
  <si>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</si>
  <si>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</si>
  <si>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</si>
  <si>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</si>
  <si>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</si>
  <si>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</si>
  <si>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</si>
  <si>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</si>
  <si>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</si>
  <si>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</si>
  <si>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</si>
  <si>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</si>
  <si>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</si>
  <si>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</si>
  <si>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</si>
  <si>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</si>
  <si>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</si>
  <si>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</si>
  <si>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</si>
  <si>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</si>
  <si>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</si>
  <si>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</si>
  <si>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</si>
  <si>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</si>
  <si>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</si>
  <si>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</si>
  <si>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</si>
  <si>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</si>
  <si>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</si>
  <si>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</si>
  <si>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</si>
  <si>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</si>
  <si>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</si>
  <si>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</si>
  <si>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</si>
  <si>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</si>
  <si>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</si>
  <si>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</si>
  <si>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</si>
  <si>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</si>
  <si>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</si>
  <si>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</si>
  <si>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</si>
  <si>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</si>
  <si>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</si>
  <si>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</si>
  <si>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</si>
  <si>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</si>
  <si>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</si>
  <si>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</si>
  <si>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</si>
  <si>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</si>
  <si>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</si>
  <si>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</si>
  <si>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</si>
  <si>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</si>
  <si>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</si>
  <si>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</si>
  <si>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</si>
  <si>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</si>
  <si>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</si>
  <si>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</si>
  <si>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</si>
  <si>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</si>
  <si>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</si>
  <si>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</si>
  <si>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</si>
  <si>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</si>
  <si>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</si>
  <si>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</si>
  <si>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</si>
  <si>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</si>
  <si>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</si>
  <si>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</si>
  <si>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</si>
  <si>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</si>
  <si>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</si>
  <si>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</si>
  <si>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</si>
  <si>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</si>
  <si>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</si>
  <si>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</si>
  <si>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</si>
  <si>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</si>
  <si>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</si>
  <si>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</si>
  <si>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</si>
  <si>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</si>
  <si>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</si>
  <si>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</si>
  <si>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</si>
  <si>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</si>
  <si>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</si>
  <si>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</si>
  <si>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</si>
  <si>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</si>
  <si>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</si>
  <si>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</si>
  <si>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</si>
  <si>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</si>
  <si>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</si>
  <si>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</si>
  <si>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</si>
  <si>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</si>
  <si>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</si>
  <si>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</si>
  <si>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</si>
  <si>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</si>
  <si>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</si>
  <si>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</si>
  <si>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</si>
  <si>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</si>
  <si>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</si>
  <si>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</si>
  <si>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</si>
  <si>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</si>
  <si>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</si>
  <si>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</si>
  <si>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</si>
  <si>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</si>
  <si>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</si>
  <si>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</si>
  <si>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</si>
  <si>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</si>
  <si>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</si>
  <si>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</si>
  <si>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</si>
  <si>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</si>
  <si>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</si>
  <si>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</si>
  <si>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</si>
  <si>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</si>
  <si>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</si>
  <si>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</si>
  <si>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</si>
  <si>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</si>
  <si>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</si>
  <si>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</si>
  <si>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</si>
  <si>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</si>
  <si>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</si>
  <si>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</si>
  <si>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</si>
  <si>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</si>
  <si>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</si>
  <si>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</si>
  <si>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</si>
  <si>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</si>
  <si>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</si>
  <si>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</si>
  <si>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</si>
  <si>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</si>
  <si>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</si>
  <si>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</si>
  <si>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</si>
  <si>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</si>
  <si>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</si>
  <si>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</si>
  <si>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</si>
  <si>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</si>
  <si>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</si>
  <si>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</si>
  <si>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</si>
  <si>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</si>
  <si>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</si>
  <si>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</si>
  <si>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</si>
  <si>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</si>
  <si>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</si>
  <si>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</si>
  <si>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</si>
  <si>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</si>
  <si>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</si>
  <si>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</si>
  <si>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</si>
  <si>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</si>
  <si>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</si>
  <si>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</si>
  <si>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</si>
  <si>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</si>
  <si>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</si>
  <si>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</si>
  <si>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</si>
  <si>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</si>
  <si>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</si>
  <si>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</si>
  <si>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a - softbal - bežné transfery</t>
  </si>
  <si>
    <t>260019</t>
  </si>
  <si>
    <t>2026/2026</t>
  </si>
  <si>
    <t>25235452</t>
  </si>
  <si>
    <t>Thirty1 s.r.o.</t>
  </si>
  <si>
    <t>nákup športového oblečenia - dresy pre reprezentáciu mládeže - 50ks (2. časť dokladu)</t>
  </si>
  <si>
    <t>B0030014</t>
  </si>
  <si>
    <t>Všeobecná úverová banka, a.s.</t>
  </si>
  <si>
    <t>31320155</t>
  </si>
  <si>
    <t>bankové poplatky - P-Zmena pod. vzoru pravnicka osoba</t>
  </si>
  <si>
    <t>B0030015</t>
  </si>
  <si>
    <t>bankové polatky - Vedenie konta VUB Biznis ucet Akti</t>
  </si>
  <si>
    <t>260021</t>
  </si>
  <si>
    <t>2026-006</t>
  </si>
  <si>
    <t>Práca pre CTM a reprezentáciu žien v Softballe za 03/2026</t>
  </si>
  <si>
    <t>41633687</t>
  </si>
  <si>
    <t>Juraj Bunta</t>
  </si>
  <si>
    <t>260023</t>
  </si>
  <si>
    <t>50260205</t>
  </si>
  <si>
    <t>Služby, energie a prevádzkové náklady spojené s užívaním priestorov v objekte DOM ŠPORTU za mesiac 05/2026 na základe Zmluvy o nájme nebytových priestorov c. 12-2021</t>
  </si>
  <si>
    <t>35862289</t>
  </si>
  <si>
    <t>DOM ŠPORTU, s.r.o.</t>
  </si>
  <si>
    <t>260022</t>
  </si>
  <si>
    <t>50260204</t>
  </si>
  <si>
    <t xml:space="preserve">Nájom nebytových priestorov v objekte DOM ŠPORTU za mesiac 05/2026 na základe Zmluvy o nájme nebytových priestorov c. 12-2021 </t>
  </si>
  <si>
    <t>260024</t>
  </si>
  <si>
    <t>062025</t>
  </si>
  <si>
    <t>Odmena prezidenta SSA podľa zmluvy za 2.štvrťrok 2026</t>
  </si>
  <si>
    <t>40429229</t>
  </si>
  <si>
    <t>Ing. arch. Mojmír Jankovič - ARCHITEKT</t>
  </si>
  <si>
    <t>260025</t>
  </si>
  <si>
    <t>70260086</t>
  </si>
  <si>
    <t>Doručovateľský servis v zmysle mandátnej zmluvy /manipulačný poplatok za 03/2026</t>
  </si>
  <si>
    <t>26OZš005</t>
  </si>
  <si>
    <t>Pracovná cesta - cestovné a stravné náklady
Názov: stretnutie s ČSA, príprava mládežníckeho turnaja, CTM, príprava ME U22
Termín: 23.4.-25.4.2026
Miesto - mesto a štát: Praha, Česká republika
Trasa: BA-Praha a späť                            Spôsob dopravy: súkromné vozidlo
Počet všetkých osôb na pracovnej ceste: 3                                                                               z toho:
- generálny sekretár SSA:1                                                  prezident SSA: 1                                    Ostatné: 1</t>
  </si>
  <si>
    <t>B0040008</t>
  </si>
  <si>
    <t>260026</t>
  </si>
  <si>
    <t>2026-008</t>
  </si>
  <si>
    <t>Práca pre CTM a reprezentáciu žien v Softballe za 04/2026</t>
  </si>
  <si>
    <t>B0050004</t>
  </si>
  <si>
    <t>bankové polatky - poplatok za zahraničnú platbu</t>
  </si>
  <si>
    <t>260028</t>
  </si>
  <si>
    <t>50260265</t>
  </si>
  <si>
    <t>Služby, energie a prevádzkové náklady spojené s užívaním priestorov v objekte DOM ŠPORTU za mesiac 06/2026 na základe Zmluvy o nájme nebytových priestorov c. 12-2021</t>
  </si>
  <si>
    <t>260027</t>
  </si>
  <si>
    <t>50260264</t>
  </si>
  <si>
    <t xml:space="preserve">Nájom nebytových priestorov v objekte DOM ŠPORTU za mesiac 06/2026 na základe Zmluvy o nájme nebytových priestorov c. 12-2021 </t>
  </si>
  <si>
    <t>26PZF01</t>
  </si>
  <si>
    <t>9448100324</t>
  </si>
  <si>
    <t>záloha na ubytovanie dňa 19.7.-25.7.2026 - Softballový juniorský team Slovenska - ME U22 - 50%</t>
  </si>
  <si>
    <t>Vysoká škola báňska - Technická univerzita Ostrava</t>
  </si>
  <si>
    <t>260029</t>
  </si>
  <si>
    <t>70260117</t>
  </si>
  <si>
    <t>Doručovateľský servis v zmysle mandátnej zmluvy /manipulačný poplatok za 04/2026</t>
  </si>
  <si>
    <t>260030</t>
  </si>
  <si>
    <t>2026029</t>
  </si>
  <si>
    <t>nákup športového oblečenia - šiltovka ATL Cotton S 23ks - dresové vybavenie reprezentácie</t>
  </si>
  <si>
    <t>50405152</t>
  </si>
  <si>
    <t>EIB s.r.o.</t>
  </si>
  <si>
    <t>B0050010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</si>
</sst>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4">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06" noThreeD="1" sel="43" val="2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1578</v>
      </c>
    </row>
    <row r="2" spans="1:4" s="18" customFormat="1" ht="61.35" customHeight="1" x14ac:dyDescent="0.2">
      <c r="A2" s="297" t="s">
        <v>1579</v>
      </c>
      <c r="C2" s="328"/>
      <c r="D2" s="328"/>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1438</v>
      </c>
      <c r="C7" s="197"/>
      <c r="D7" s="197"/>
    </row>
    <row r="8" spans="1:4" s="18" customFormat="1" ht="18" x14ac:dyDescent="0.2">
      <c r="A8" s="285" t="s">
        <v>3</v>
      </c>
      <c r="C8" s="197"/>
      <c r="D8" s="197"/>
    </row>
    <row r="9" spans="1:4" s="18" customFormat="1" ht="18" x14ac:dyDescent="0.2">
      <c r="A9" s="261" t="s">
        <v>1214</v>
      </c>
      <c r="C9" s="197"/>
      <c r="D9" s="197"/>
    </row>
    <row r="10" spans="1:4" s="18" customFormat="1" ht="18" x14ac:dyDescent="0.2">
      <c r="A10" s="261" t="s">
        <v>1215</v>
      </c>
      <c r="C10" s="197"/>
      <c r="D10" s="197"/>
    </row>
    <row r="11" spans="1:4" s="18" customFormat="1" ht="18" x14ac:dyDescent="0.2">
      <c r="A11" s="285" t="s">
        <v>1216</v>
      </c>
      <c r="C11" s="197"/>
      <c r="D11" s="197"/>
    </row>
    <row r="12" spans="1:4" s="18" customFormat="1" ht="38.25" x14ac:dyDescent="0.2">
      <c r="A12" s="285" t="s">
        <v>1217</v>
      </c>
      <c r="C12" s="197"/>
      <c r="D12" s="197"/>
    </row>
    <row r="13" spans="1:4" s="18" customFormat="1" ht="24.6" customHeight="1" x14ac:dyDescent="0.2">
      <c r="A13" s="293" t="s">
        <v>1234</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1575</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9"/>
      <c r="D22" s="329"/>
    </row>
    <row r="23" spans="1:4" x14ac:dyDescent="0.2">
      <c r="C23" s="330"/>
      <c r="D23" s="329"/>
    </row>
    <row r="24" spans="1:4" ht="68.099999999999994" customHeight="1" x14ac:dyDescent="0.2">
      <c r="A24" s="23" t="s">
        <v>1235</v>
      </c>
      <c r="C24" s="247"/>
      <c r="D24" s="248"/>
    </row>
    <row r="25" spans="1:4" x14ac:dyDescent="0.2">
      <c r="C25" s="326"/>
      <c r="D25" s="327"/>
    </row>
    <row r="26" spans="1:4" ht="28.5" customHeight="1" x14ac:dyDescent="0.2">
      <c r="A26" s="23" t="s">
        <v>8</v>
      </c>
    </row>
    <row r="28" spans="1:4" ht="25.5" x14ac:dyDescent="0.2">
      <c r="A28" s="19" t="s">
        <v>1567</v>
      </c>
      <c r="B28" s="253"/>
    </row>
    <row r="29" spans="1:4" x14ac:dyDescent="0.2">
      <c r="A29" s="20"/>
    </row>
    <row r="30" spans="1:4" ht="41.45" customHeight="1" x14ac:dyDescent="0.2">
      <c r="A30" s="23" t="s">
        <v>9</v>
      </c>
    </row>
    <row r="32" spans="1:4" ht="38.25" x14ac:dyDescent="0.2">
      <c r="A32" s="19" t="s">
        <v>1218</v>
      </c>
    </row>
    <row r="34" spans="1:3" x14ac:dyDescent="0.2">
      <c r="A34" s="19" t="s">
        <v>1219</v>
      </c>
    </row>
    <row r="36" spans="1:3" ht="51" x14ac:dyDescent="0.2">
      <c r="A36" s="19" t="s">
        <v>1221</v>
      </c>
    </row>
    <row r="38" spans="1:3" ht="25.5" x14ac:dyDescent="0.2">
      <c r="A38" s="263" t="s">
        <v>1220</v>
      </c>
    </row>
    <row r="40" spans="1:3" ht="76.5" x14ac:dyDescent="0.2">
      <c r="A40" s="23" t="s">
        <v>1222</v>
      </c>
    </row>
    <row r="42" spans="1:3" ht="25.5" x14ac:dyDescent="0.2">
      <c r="A42" s="19" t="s">
        <v>10</v>
      </c>
    </row>
    <row r="44" spans="1:3" ht="76.5" x14ac:dyDescent="0.2">
      <c r="A44" s="291" t="s">
        <v>1569</v>
      </c>
      <c r="C44" s="22"/>
    </row>
    <row r="45" spans="1:3" ht="63.75" x14ac:dyDescent="0.2">
      <c r="A45" s="289" t="s">
        <v>1570</v>
      </c>
      <c r="C45" s="22"/>
    </row>
    <row r="46" spans="1:3" x14ac:dyDescent="0.2">
      <c r="A46" s="283"/>
      <c r="C46" s="22"/>
    </row>
    <row r="47" spans="1:3" ht="51" x14ac:dyDescent="0.2">
      <c r="A47" s="290" t="s">
        <v>11</v>
      </c>
      <c r="C47" s="22"/>
    </row>
    <row r="49" spans="1:1" x14ac:dyDescent="0.2">
      <c r="A49" s="291" t="s">
        <v>1223</v>
      </c>
    </row>
    <row r="51" spans="1:1" ht="38.25" x14ac:dyDescent="0.2">
      <c r="A51" s="19" t="s">
        <v>1224</v>
      </c>
    </row>
    <row r="53" spans="1:1" ht="76.5" x14ac:dyDescent="0.2">
      <c r="A53" s="19" t="s">
        <v>1225</v>
      </c>
    </row>
    <row r="55" spans="1:1" ht="48.6" customHeight="1" x14ac:dyDescent="0.2">
      <c r="A55" s="19" t="s">
        <v>1226</v>
      </c>
    </row>
    <row r="57" spans="1:1" ht="18.95" customHeight="1" x14ac:dyDescent="0.2">
      <c r="A57" s="19" t="s">
        <v>12</v>
      </c>
    </row>
    <row r="59" spans="1:1" ht="18.600000000000001" customHeight="1" x14ac:dyDescent="0.2">
      <c r="A59" s="19" t="s">
        <v>13</v>
      </c>
    </row>
    <row r="61" spans="1:1" ht="140.25" x14ac:dyDescent="0.2">
      <c r="A61" s="23" t="s">
        <v>1227</v>
      </c>
    </row>
    <row r="62" spans="1:1" x14ac:dyDescent="0.2">
      <c r="A62" s="23"/>
    </row>
    <row r="63" spans="1:1" x14ac:dyDescent="0.2">
      <c r="A63" s="19" t="s">
        <v>14</v>
      </c>
    </row>
    <row r="64" spans="1:1" ht="25.5" x14ac:dyDescent="0.2">
      <c r="A64" s="19" t="s">
        <v>15</v>
      </c>
    </row>
    <row r="65" spans="1:1" ht="29.45" customHeight="1" x14ac:dyDescent="0.2">
      <c r="A65" s="19" t="s">
        <v>1228</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1243</v>
      </c>
    </row>
    <row r="74" spans="1:1" ht="38.25" x14ac:dyDescent="0.2">
      <c r="A74" s="23" t="s">
        <v>1244</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1571</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1236</v>
      </c>
    </row>
    <row r="97" spans="1:4" x14ac:dyDescent="0.2">
      <c r="A97" s="23"/>
    </row>
    <row r="98" spans="1:4" x14ac:dyDescent="0.2">
      <c r="A98" s="252" t="s">
        <v>35</v>
      </c>
    </row>
    <row r="99" spans="1:4" ht="76.5" x14ac:dyDescent="0.2">
      <c r="A99" s="23" t="s">
        <v>1237</v>
      </c>
    </row>
    <row r="100" spans="1:4" x14ac:dyDescent="0.2">
      <c r="A100" s="23"/>
    </row>
    <row r="101" spans="1:4" x14ac:dyDescent="0.2">
      <c r="A101" s="252" t="s">
        <v>36</v>
      </c>
    </row>
    <row r="102" spans="1:4" ht="81.95" customHeight="1" x14ac:dyDescent="0.2">
      <c r="A102" s="23" t="s">
        <v>1238</v>
      </c>
    </row>
    <row r="103" spans="1:4" x14ac:dyDescent="0.2">
      <c r="A103" s="23"/>
    </row>
    <row r="104" spans="1:4" x14ac:dyDescent="0.2">
      <c r="A104" s="286" t="s">
        <v>37</v>
      </c>
    </row>
    <row r="105" spans="1:4" ht="54.95" customHeight="1" x14ac:dyDescent="0.2">
      <c r="A105" s="23" t="s">
        <v>1239</v>
      </c>
    </row>
    <row r="106" spans="1:4" x14ac:dyDescent="0.2">
      <c r="A106" s="23"/>
      <c r="B106" s="20" t="s">
        <v>38</v>
      </c>
    </row>
    <row r="107" spans="1:4" x14ac:dyDescent="0.2">
      <c r="A107" s="252" t="s">
        <v>39</v>
      </c>
    </row>
    <row r="108" spans="1:4" ht="67.5" customHeight="1" x14ac:dyDescent="0.2">
      <c r="A108" s="19" t="s">
        <v>1572</v>
      </c>
    </row>
    <row r="109" spans="1:4" ht="38.25" x14ac:dyDescent="0.2">
      <c r="A109" s="19" t="s">
        <v>1231</v>
      </c>
    </row>
    <row r="110" spans="1:4" ht="29.45" customHeight="1" x14ac:dyDescent="0.2">
      <c r="A110" s="19" t="s">
        <v>40</v>
      </c>
    </row>
    <row r="111" spans="1:4" x14ac:dyDescent="0.2">
      <c r="D111" s="20" t="s">
        <v>38</v>
      </c>
    </row>
    <row r="112" spans="1:4" ht="102" x14ac:dyDescent="0.2">
      <c r="A112" s="23" t="s">
        <v>1230</v>
      </c>
    </row>
    <row r="113" spans="1:2" ht="25.5" x14ac:dyDescent="0.2">
      <c r="A113" s="19" t="s">
        <v>1229</v>
      </c>
    </row>
    <row r="115" spans="1:2" ht="182.45" customHeight="1" x14ac:dyDescent="0.2">
      <c r="A115" s="23" t="s">
        <v>1574</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1573</v>
      </c>
    </row>
    <row r="127" spans="1:2" ht="38.25" x14ac:dyDescent="0.2">
      <c r="A127" s="23" t="s">
        <v>48</v>
      </c>
    </row>
    <row r="128" spans="1:2" ht="25.5" x14ac:dyDescent="0.2">
      <c r="A128" s="23" t="s">
        <v>1240</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1232</v>
      </c>
    </row>
    <row r="134" spans="1:1" ht="51" x14ac:dyDescent="0.2">
      <c r="A134" s="292" t="s">
        <v>1241</v>
      </c>
    </row>
    <row r="135" spans="1:1" x14ac:dyDescent="0.2">
      <c r="A135" s="252" t="s">
        <v>1242</v>
      </c>
    </row>
    <row r="136" spans="1:1" ht="109.5" customHeight="1" x14ac:dyDescent="0.2">
      <c r="A136" s="292" t="s">
        <v>1233</v>
      </c>
    </row>
    <row r="137" spans="1:1" x14ac:dyDescent="0.2">
      <c r="A137"/>
    </row>
    <row r="138" spans="1:1" ht="61.35" customHeight="1" x14ac:dyDescent="0.2">
      <c r="A138" s="317" t="s">
        <v>1577</v>
      </c>
    </row>
    <row r="140" spans="1:1" ht="63.75" x14ac:dyDescent="0.2">
      <c r="A140" s="318" t="s">
        <v>1576</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4" t="str">
        <f>Spolu!C3&amp;", "&amp;Spolu!C6</f>
        <v>Slovenská softballová asociácia, Olympijské námestie 14290/1, Bratislava, 831 04</v>
      </c>
      <c r="B1" s="374"/>
      <c r="C1" s="374"/>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5" t="s">
        <v>1137</v>
      </c>
      <c r="F3" s="376"/>
      <c r="N3" s="137" t="str">
        <f t="shared" si="0"/>
        <v>c - príspevok Slovenskému paralympijskému výboru</v>
      </c>
      <c r="O3" s="137" t="s">
        <v>244</v>
      </c>
      <c r="P3" s="137" t="str">
        <f>Spolu!B19</f>
        <v>príspevok Slovenskému paralympijskému výboru</v>
      </c>
    </row>
    <row r="4" spans="1:16" ht="45.75" customHeight="1" x14ac:dyDescent="0.2">
      <c r="E4" s="376"/>
      <c r="F4" s="376"/>
      <c r="N4" s="137" t="str">
        <f t="shared" si="0"/>
        <v>d - príspevok športovcom top tímu</v>
      </c>
      <c r="O4" s="137" t="s">
        <v>246</v>
      </c>
      <c r="P4" s="137" t="str">
        <f>Spolu!B20</f>
        <v>príspevok športovcom top tímu</v>
      </c>
    </row>
    <row r="5" spans="1:16" ht="30.75" customHeight="1" x14ac:dyDescent="0.2">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1139</v>
      </c>
      <c r="E6" s="140" t="s">
        <v>1140</v>
      </c>
      <c r="F6" s="149"/>
      <c r="N6" s="137" t="str">
        <f t="shared" si="0"/>
        <v>f - plnenie úloh verejného záujmu v športe</v>
      </c>
      <c r="O6" s="137" t="s">
        <v>250</v>
      </c>
      <c r="P6" s="137" t="str">
        <f>Spolu!B22</f>
        <v>plnenie úloh verejného záujmu v športe</v>
      </c>
    </row>
    <row r="7" spans="1:16" x14ac:dyDescent="0.2">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7" t="s">
        <v>1168</v>
      </c>
      <c r="B12" s="377"/>
      <c r="C12" s="377"/>
      <c r="D12" s="138"/>
      <c r="E12" s="138"/>
      <c r="F12" s="187" t="s">
        <v>1485</v>
      </c>
      <c r="G12" s="138"/>
      <c r="N12" s="137" t="str">
        <f t="shared" si="0"/>
        <v>l - športové pohybové tábory pre mládež</v>
      </c>
      <c r="O12" s="137" t="s">
        <v>261</v>
      </c>
      <c r="P12" s="137" t="str">
        <f>Spolu!B28</f>
        <v>športové pohybové tábory pre mládež</v>
      </c>
    </row>
    <row r="13" spans="1:16" ht="55.35" customHeight="1" x14ac:dyDescent="0.2">
      <c r="A13" s="37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8"/>
      <c r="C13" s="378"/>
      <c r="F13" s="187" t="s">
        <v>1484</v>
      </c>
      <c r="N13" s="137" t="str">
        <f t="shared" si="0"/>
        <v>m - organizácia tradičných športových podujatí</v>
      </c>
      <c r="O13" s="137" t="s">
        <v>263</v>
      </c>
      <c r="P13" s="137" t="str">
        <f>Spolu!B29</f>
        <v>organizácia tradičných športových podujatí</v>
      </c>
    </row>
    <row r="14" spans="1:16" ht="34.35" customHeight="1" x14ac:dyDescent="0.2">
      <c r="A14" s="139" t="s">
        <v>1152</v>
      </c>
      <c r="B14" s="379" t="s">
        <v>1169</v>
      </c>
      <c r="C14" s="380"/>
      <c r="F14" s="302"/>
      <c r="N14" s="137" t="str">
        <f t="shared" si="0"/>
        <v xml:space="preserve">n - </v>
      </c>
      <c r="O14" s="137" t="s">
        <v>265</v>
      </c>
    </row>
    <row r="15" spans="1:16" ht="34.35" customHeight="1" x14ac:dyDescent="0.2">
      <c r="A15" s="139" t="s">
        <v>1170</v>
      </c>
      <c r="B15" s="379"/>
      <c r="C15" s="380"/>
      <c r="F15" s="382"/>
      <c r="N15" s="137" t="str">
        <f t="shared" si="0"/>
        <v xml:space="preserve">o - </v>
      </c>
      <c r="O15" s="137" t="s">
        <v>266</v>
      </c>
    </row>
    <row r="16" spans="1:16" x14ac:dyDescent="0.2">
      <c r="A16" s="139" t="s">
        <v>1155</v>
      </c>
      <c r="B16" s="142">
        <f>F8</f>
        <v>0</v>
      </c>
      <c r="C16" s="137"/>
      <c r="F16" s="382"/>
      <c r="N16" s="137" t="str">
        <f t="shared" si="0"/>
        <v xml:space="preserve">p - </v>
      </c>
      <c r="O16" s="137" t="s">
        <v>267</v>
      </c>
    </row>
    <row r="17" spans="1:16" ht="32.1" customHeight="1" x14ac:dyDescent="0.2">
      <c r="A17" s="139" t="s">
        <v>1158</v>
      </c>
      <c r="B17" s="142">
        <f>F9</f>
        <v>0</v>
      </c>
      <c r="C17" s="137"/>
      <c r="F17" s="382"/>
      <c r="N17" s="137" t="str">
        <f t="shared" si="0"/>
        <v xml:space="preserve">q - </v>
      </c>
      <c r="O17" s="137" t="s">
        <v>268</v>
      </c>
    </row>
    <row r="18" spans="1:16" ht="15.75" thickBot="1" x14ac:dyDescent="0.25">
      <c r="B18" s="185" t="s">
        <v>1171</v>
      </c>
      <c r="C18" s="186">
        <v>31</v>
      </c>
      <c r="N18" s="137" t="str">
        <f t="shared" si="0"/>
        <v xml:space="preserve">r - </v>
      </c>
      <c r="O18" s="137" t="s">
        <v>269</v>
      </c>
    </row>
    <row r="19" spans="1:16" x14ac:dyDescent="0.2">
      <c r="B19" s="185" t="s">
        <v>1160</v>
      </c>
      <c r="C19" s="142" t="str">
        <f>Spolu!C4</f>
        <v>17316723</v>
      </c>
      <c r="F19" s="145" t="s">
        <v>1156</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1161</v>
      </c>
      <c r="G21" s="276">
        <v>421947749446</v>
      </c>
      <c r="H21" s="148"/>
      <c r="N21" s="137" t="str">
        <f>O21&amp;" - "&amp;P21</f>
        <v>026 01 - Šport pre všetkých, školský a univerzitný šport</v>
      </c>
      <c r="O21" s="137" t="s">
        <v>219</v>
      </c>
      <c r="P21" s="137" t="s">
        <v>220</v>
      </c>
    </row>
    <row r="22" spans="1:16" x14ac:dyDescent="0.2">
      <c r="A22" s="137"/>
      <c r="B22" s="137"/>
      <c r="F22" s="147" t="s">
        <v>1162</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1" t="s">
        <v>1163</v>
      </c>
      <c r="C24" s="381"/>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1172</v>
      </c>
    </row>
    <row r="28" spans="1:16" x14ac:dyDescent="0.2">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1174</v>
      </c>
    </row>
    <row r="2" spans="1:2" ht="30" customHeight="1" x14ac:dyDescent="0.2">
      <c r="A2" s="383" t="s">
        <v>1175</v>
      </c>
      <c r="B2" s="383"/>
    </row>
    <row r="3" spans="1:2" x14ac:dyDescent="0.2">
      <c r="A3" s="61" t="s">
        <v>1176</v>
      </c>
      <c r="B3" s="61" t="s">
        <v>1177</v>
      </c>
    </row>
    <row r="4" spans="1:2" x14ac:dyDescent="0.2">
      <c r="A4" s="62" t="s">
        <v>1178</v>
      </c>
      <c r="B4" s="62" t="s">
        <v>1179</v>
      </c>
    </row>
    <row r="5" spans="1:2" x14ac:dyDescent="0.2">
      <c r="A5" s="62" t="s">
        <v>1180</v>
      </c>
      <c r="B5" s="62" t="s">
        <v>1181</v>
      </c>
    </row>
    <row r="6" spans="1:2" x14ac:dyDescent="0.2">
      <c r="A6" s="62" t="s">
        <v>1182</v>
      </c>
      <c r="B6" s="62" t="s">
        <v>1183</v>
      </c>
    </row>
    <row r="7" spans="1:2" x14ac:dyDescent="0.2">
      <c r="A7" s="62" t="s">
        <v>1184</v>
      </c>
      <c r="B7" s="62" t="s">
        <v>1185</v>
      </c>
    </row>
    <row r="8" spans="1:2" x14ac:dyDescent="0.2">
      <c r="A8" s="62" t="s">
        <v>1186</v>
      </c>
      <c r="B8" s="62" t="s">
        <v>1187</v>
      </c>
    </row>
    <row r="9" spans="1:2" x14ac:dyDescent="0.2">
      <c r="A9" s="62" t="s">
        <v>1188</v>
      </c>
      <c r="B9" s="62" t="s">
        <v>1189</v>
      </c>
    </row>
    <row r="10" spans="1:2" x14ac:dyDescent="0.2">
      <c r="A10" s="62" t="s">
        <v>1190</v>
      </c>
      <c r="B10" s="62" t="s">
        <v>1191</v>
      </c>
    </row>
    <row r="11" spans="1:2" x14ac:dyDescent="0.2">
      <c r="A11" s="62" t="s">
        <v>1192</v>
      </c>
      <c r="B11" s="62" t="s">
        <v>1193</v>
      </c>
    </row>
    <row r="12" spans="1:2" x14ac:dyDescent="0.2">
      <c r="A12" s="62" t="s">
        <v>1194</v>
      </c>
      <c r="B12" s="62" t="s">
        <v>1195</v>
      </c>
    </row>
    <row r="13" spans="1:2" x14ac:dyDescent="0.2">
      <c r="A13" s="62" t="s">
        <v>1196</v>
      </c>
      <c r="B13" s="62" t="s">
        <v>1197</v>
      </c>
    </row>
    <row r="14" spans="1:2" x14ac:dyDescent="0.2">
      <c r="A14" s="62" t="s">
        <v>1198</v>
      </c>
      <c r="B14" s="62" t="s">
        <v>1199</v>
      </c>
    </row>
    <row r="15" spans="1:2" x14ac:dyDescent="0.2">
      <c r="A15" s="62" t="s">
        <v>1200</v>
      </c>
      <c r="B15" s="62" t="s">
        <v>1201</v>
      </c>
    </row>
    <row r="16" spans="1:2" x14ac:dyDescent="0.2">
      <c r="A16" s="62" t="s">
        <v>1202</v>
      </c>
      <c r="B16" s="62" t="s">
        <v>1203</v>
      </c>
    </row>
    <row r="17" spans="1:2" x14ac:dyDescent="0.2">
      <c r="A17" s="62" t="s">
        <v>1204</v>
      </c>
      <c r="B17" s="62" t="s">
        <v>1205</v>
      </c>
    </row>
    <row r="18" spans="1:2" x14ac:dyDescent="0.2">
      <c r="A18" s="62" t="s">
        <v>1206</v>
      </c>
      <c r="B18" s="62" t="s">
        <v>1207</v>
      </c>
    </row>
    <row r="19" spans="1:2" x14ac:dyDescent="0.2">
      <c r="A19" s="62" t="s">
        <v>1208</v>
      </c>
      <c r="B19" s="62" t="s">
        <v>1209</v>
      </c>
    </row>
    <row r="20" spans="1:2" x14ac:dyDescent="0.2">
      <c r="A20" s="62" t="s">
        <v>1210</v>
      </c>
      <c r="B20" s="62" t="s">
        <v>1211</v>
      </c>
    </row>
    <row r="21" spans="1:2" x14ac:dyDescent="0.2">
      <c r="A21" s="62" t="s">
        <v>1212</v>
      </c>
      <c r="B21" s="62" t="s">
        <v>1213</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31" t="s">
        <v>51</v>
      </c>
      <c r="B1" s="331"/>
      <c r="C1" s="331"/>
      <c r="D1" s="331"/>
      <c r="E1" s="331"/>
      <c r="F1" s="331"/>
      <c r="G1" s="331"/>
      <c r="H1" s="331"/>
      <c r="I1" s="52"/>
      <c r="J1" s="37"/>
    </row>
    <row r="2" spans="1:11" ht="15" x14ac:dyDescent="0.25">
      <c r="A2" s="337" t="str">
        <f>Doklady!A100</f>
        <v>Priebežné čerpanie a vyúčtovanie finančných prostriedkov poskytnutých zo štátneho rozpočtu v oblasti športu v roku 2026</v>
      </c>
      <c r="B2" s="337"/>
      <c r="C2" s="337"/>
      <c r="D2" s="337"/>
      <c r="E2" s="337"/>
      <c r="F2" s="337"/>
      <c r="G2" s="337"/>
      <c r="H2" s="335" t="str">
        <f>+Doklady!I100</f>
        <v>V1</v>
      </c>
      <c r="I2" s="335"/>
    </row>
    <row r="3" spans="1:11" ht="15" x14ac:dyDescent="0.25">
      <c r="A3" s="40"/>
      <c r="B3" s="40"/>
      <c r="C3" s="40"/>
      <c r="D3" s="40"/>
      <c r="E3" s="40"/>
      <c r="F3" s="40"/>
      <c r="G3" s="40"/>
      <c r="H3" s="336">
        <f>+Doklady!I101</f>
        <v>46053</v>
      </c>
      <c r="I3" s="336"/>
    </row>
    <row r="4" spans="1:11" ht="15.75" customHeight="1" x14ac:dyDescent="0.2">
      <c r="A4" s="41" t="s">
        <v>52</v>
      </c>
      <c r="B4" s="332" t="s">
        <v>53</v>
      </c>
      <c r="C4" s="333"/>
      <c r="D4" s="333"/>
      <c r="E4" s="334"/>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1495</v>
      </c>
      <c r="C8" s="47" t="s">
        <v>64</v>
      </c>
      <c r="D8" s="48">
        <v>46146</v>
      </c>
      <c r="E8" s="46" t="s">
        <v>65</v>
      </c>
      <c r="F8" s="46"/>
      <c r="G8" s="46" t="s">
        <v>66</v>
      </c>
      <c r="H8" s="49">
        <v>1350</v>
      </c>
      <c r="I8" s="55">
        <v>3</v>
      </c>
      <c r="J8" s="44"/>
    </row>
    <row r="9" spans="1:11" ht="12.75" x14ac:dyDescent="0.2">
      <c r="A9" s="46" t="s">
        <v>63</v>
      </c>
      <c r="B9" s="47" t="s">
        <v>1496</v>
      </c>
      <c r="C9" s="47" t="s">
        <v>67</v>
      </c>
      <c r="D9" s="48">
        <v>46147</v>
      </c>
      <c r="E9" s="46" t="s">
        <v>68</v>
      </c>
      <c r="F9" s="46"/>
      <c r="G9" s="46" t="s">
        <v>69</v>
      </c>
      <c r="H9" s="49">
        <v>100</v>
      </c>
      <c r="I9" s="55">
        <v>3</v>
      </c>
      <c r="J9" s="44"/>
    </row>
    <row r="10" spans="1:11" ht="22.5" x14ac:dyDescent="0.2">
      <c r="A10" s="46" t="s">
        <v>63</v>
      </c>
      <c r="B10" s="47" t="s">
        <v>1497</v>
      </c>
      <c r="C10" s="47" t="s">
        <v>70</v>
      </c>
      <c r="D10" s="48">
        <v>46148</v>
      </c>
      <c r="E10" s="46" t="s">
        <v>71</v>
      </c>
      <c r="F10" s="46"/>
      <c r="G10" s="46" t="s">
        <v>72</v>
      </c>
      <c r="H10" s="49">
        <v>50</v>
      </c>
      <c r="I10" s="55">
        <v>3</v>
      </c>
      <c r="J10" s="44"/>
    </row>
    <row r="11" spans="1:11" ht="12.75" x14ac:dyDescent="0.2">
      <c r="A11" s="46" t="s">
        <v>63</v>
      </c>
      <c r="B11" s="47" t="s">
        <v>1498</v>
      </c>
      <c r="C11" s="47" t="s">
        <v>73</v>
      </c>
      <c r="D11" s="48">
        <v>46149</v>
      </c>
      <c r="E11" s="46" t="s">
        <v>74</v>
      </c>
      <c r="F11" s="46"/>
      <c r="G11" s="46" t="s">
        <v>75</v>
      </c>
      <c r="H11" s="49">
        <v>200</v>
      </c>
      <c r="I11" s="55">
        <v>3</v>
      </c>
      <c r="J11" s="44"/>
    </row>
    <row r="12" spans="1:11" ht="12.75" x14ac:dyDescent="0.2">
      <c r="A12" s="46" t="s">
        <v>63</v>
      </c>
      <c r="B12" s="47" t="s">
        <v>1499</v>
      </c>
      <c r="C12" s="47" t="s">
        <v>76</v>
      </c>
      <c r="D12" s="48">
        <v>46150</v>
      </c>
      <c r="E12" s="46" t="s">
        <v>77</v>
      </c>
      <c r="F12" s="46"/>
      <c r="G12" s="46" t="s">
        <v>78</v>
      </c>
      <c r="H12" s="49">
        <v>180</v>
      </c>
      <c r="I12" s="55">
        <v>3</v>
      </c>
      <c r="J12" s="44"/>
    </row>
    <row r="13" spans="1:11" ht="12.75" x14ac:dyDescent="0.2">
      <c r="A13" s="46" t="s">
        <v>63</v>
      </c>
      <c r="B13" s="47" t="s">
        <v>1500</v>
      </c>
      <c r="C13" s="47" t="s">
        <v>79</v>
      </c>
      <c r="D13" s="48">
        <v>46151</v>
      </c>
      <c r="E13" s="46" t="s">
        <v>80</v>
      </c>
      <c r="F13" s="46"/>
      <c r="G13" s="46" t="s">
        <v>81</v>
      </c>
      <c r="H13" s="49">
        <v>505</v>
      </c>
      <c r="I13" s="55">
        <v>3</v>
      </c>
      <c r="J13" s="44"/>
    </row>
    <row r="14" spans="1:11" ht="12.75" x14ac:dyDescent="0.2">
      <c r="A14" s="46" t="s">
        <v>63</v>
      </c>
      <c r="B14" s="47" t="s">
        <v>1501</v>
      </c>
      <c r="C14" s="47" t="s">
        <v>82</v>
      </c>
      <c r="D14" s="48">
        <v>46152</v>
      </c>
      <c r="E14" s="46" t="s">
        <v>83</v>
      </c>
      <c r="F14" s="46"/>
      <c r="G14" s="46" t="s">
        <v>84</v>
      </c>
      <c r="H14" s="49">
        <v>4700</v>
      </c>
      <c r="I14" s="55">
        <v>2</v>
      </c>
      <c r="J14" s="44"/>
    </row>
    <row r="15" spans="1:11" ht="22.5" x14ac:dyDescent="0.2">
      <c r="A15" s="46" t="s">
        <v>63</v>
      </c>
      <c r="B15" s="47" t="s">
        <v>1502</v>
      </c>
      <c r="C15" s="47" t="s">
        <v>1536</v>
      </c>
      <c r="D15" s="48">
        <v>46153</v>
      </c>
      <c r="E15" s="46" t="s">
        <v>85</v>
      </c>
      <c r="F15" s="46"/>
      <c r="G15" s="46" t="s">
        <v>86</v>
      </c>
      <c r="H15" s="49">
        <v>3330</v>
      </c>
      <c r="I15" s="55">
        <v>2</v>
      </c>
      <c r="J15" s="44"/>
    </row>
    <row r="16" spans="1:11" ht="22.5" x14ac:dyDescent="0.2">
      <c r="A16" s="46" t="s">
        <v>63</v>
      </c>
      <c r="B16" s="47" t="s">
        <v>1503</v>
      </c>
      <c r="C16" s="47" t="s">
        <v>87</v>
      </c>
      <c r="D16" s="48">
        <v>46154</v>
      </c>
      <c r="E16" s="46" t="s">
        <v>88</v>
      </c>
      <c r="F16" s="46"/>
      <c r="G16" s="46" t="s">
        <v>89</v>
      </c>
      <c r="H16" s="49">
        <v>1000</v>
      </c>
      <c r="I16" s="55">
        <v>2</v>
      </c>
      <c r="J16" s="44"/>
    </row>
    <row r="17" spans="1:18" ht="12.75" x14ac:dyDescent="0.2">
      <c r="A17" s="46" t="s">
        <v>63</v>
      </c>
      <c r="B17" s="47" t="s">
        <v>1504</v>
      </c>
      <c r="C17" s="47" t="s">
        <v>90</v>
      </c>
      <c r="D17" s="48">
        <v>46155</v>
      </c>
      <c r="E17" s="46" t="s">
        <v>91</v>
      </c>
      <c r="F17" s="46"/>
      <c r="G17" s="46" t="s">
        <v>92</v>
      </c>
      <c r="H17" s="49">
        <v>300</v>
      </c>
      <c r="I17" s="55">
        <v>2</v>
      </c>
      <c r="J17" s="44"/>
    </row>
    <row r="18" spans="1:18" ht="12.75" x14ac:dyDescent="0.2">
      <c r="A18" s="46" t="s">
        <v>63</v>
      </c>
      <c r="B18" s="47" t="s">
        <v>1505</v>
      </c>
      <c r="C18" s="47" t="s">
        <v>93</v>
      </c>
      <c r="D18" s="48">
        <v>46156</v>
      </c>
      <c r="E18" s="46" t="s">
        <v>94</v>
      </c>
      <c r="F18" s="46"/>
      <c r="G18" s="46" t="s">
        <v>95</v>
      </c>
      <c r="H18" s="49">
        <v>600</v>
      </c>
      <c r="I18" s="55">
        <v>2</v>
      </c>
      <c r="J18" s="44"/>
    </row>
    <row r="19" spans="1:18" ht="22.5" x14ac:dyDescent="0.2">
      <c r="A19" s="46" t="s">
        <v>63</v>
      </c>
      <c r="B19" s="47" t="s">
        <v>1506</v>
      </c>
      <c r="C19" s="47" t="s">
        <v>96</v>
      </c>
      <c r="D19" s="48">
        <v>46157</v>
      </c>
      <c r="E19" s="46" t="s">
        <v>1542</v>
      </c>
      <c r="F19" s="46"/>
      <c r="G19" s="46" t="s">
        <v>97</v>
      </c>
      <c r="H19" s="49">
        <v>25.9</v>
      </c>
      <c r="I19" s="55">
        <v>2</v>
      </c>
      <c r="J19" s="44"/>
    </row>
    <row r="20" spans="1:18" ht="12.75" x14ac:dyDescent="0.2">
      <c r="A20" s="46" t="s">
        <v>63</v>
      </c>
      <c r="B20" s="47" t="s">
        <v>1507</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1543</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2.75" x14ac:dyDescent="0.2">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1509</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1510</v>
      </c>
      <c r="C25" s="47">
        <v>2007006035</v>
      </c>
      <c r="D25" s="48">
        <v>46164</v>
      </c>
      <c r="E25" s="46" t="s">
        <v>1545</v>
      </c>
      <c r="F25" s="46"/>
      <c r="G25" s="46" t="s">
        <v>111</v>
      </c>
      <c r="H25" s="49">
        <v>277.74</v>
      </c>
      <c r="I25" s="55">
        <v>4</v>
      </c>
      <c r="J25" s="44"/>
      <c r="O25" s="44"/>
      <c r="P25" s="44"/>
      <c r="Q25" s="44"/>
      <c r="R25" s="44"/>
    </row>
    <row r="26" spans="1:18" ht="12.75" x14ac:dyDescent="0.2">
      <c r="A26" s="46" t="s">
        <v>63</v>
      </c>
      <c r="B26" s="50">
        <v>46357</v>
      </c>
      <c r="C26" s="47" t="s">
        <v>106</v>
      </c>
      <c r="D26" s="48">
        <v>46165</v>
      </c>
      <c r="E26" s="46" t="s">
        <v>1546</v>
      </c>
      <c r="F26" s="46"/>
      <c r="G26" s="46" t="s">
        <v>112</v>
      </c>
      <c r="H26" s="49">
        <v>50</v>
      </c>
      <c r="I26" s="55">
        <v>4</v>
      </c>
      <c r="J26" s="44"/>
      <c r="O26" s="44"/>
      <c r="P26" s="44"/>
      <c r="Q26" s="44"/>
      <c r="R26" s="44"/>
    </row>
    <row r="27" spans="1:18" ht="12.75" x14ac:dyDescent="0.2">
      <c r="A27" s="46" t="s">
        <v>63</v>
      </c>
      <c r="B27" s="47" t="s">
        <v>1511</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1547</v>
      </c>
      <c r="F28" s="46"/>
      <c r="G28" s="46" t="s">
        <v>117</v>
      </c>
      <c r="H28" s="49">
        <v>10</v>
      </c>
      <c r="I28" s="55">
        <v>4</v>
      </c>
      <c r="J28" s="44"/>
      <c r="O28" s="44"/>
      <c r="P28" s="44"/>
      <c r="Q28" s="44"/>
      <c r="R28" s="44"/>
    </row>
    <row r="29" spans="1:18" ht="22.5" x14ac:dyDescent="0.2">
      <c r="A29" s="46" t="s">
        <v>63</v>
      </c>
      <c r="B29" s="47" t="s">
        <v>118</v>
      </c>
      <c r="C29" s="47" t="s">
        <v>119</v>
      </c>
      <c r="D29" s="48">
        <v>46168</v>
      </c>
      <c r="E29" s="46" t="s">
        <v>1548</v>
      </c>
      <c r="F29" s="46"/>
      <c r="G29" s="46" t="s">
        <v>120</v>
      </c>
      <c r="H29" s="49">
        <v>500</v>
      </c>
      <c r="I29" s="55">
        <v>1</v>
      </c>
      <c r="J29" s="44"/>
      <c r="O29" s="44"/>
      <c r="P29" s="44"/>
      <c r="Q29" s="44"/>
      <c r="R29" s="44"/>
    </row>
    <row r="30" spans="1:18" ht="12.75" x14ac:dyDescent="0.2">
      <c r="A30" s="46" t="s">
        <v>63</v>
      </c>
      <c r="B30" s="47" t="s">
        <v>1512</v>
      </c>
      <c r="C30" s="47" t="s">
        <v>121</v>
      </c>
      <c r="D30" s="48">
        <v>46169</v>
      </c>
      <c r="E30" s="46" t="s">
        <v>122</v>
      </c>
      <c r="F30" s="46"/>
      <c r="G30" s="46" t="s">
        <v>123</v>
      </c>
      <c r="H30" s="49">
        <v>71.2</v>
      </c>
      <c r="I30" s="55">
        <v>3</v>
      </c>
      <c r="J30" s="44"/>
      <c r="O30" s="44"/>
      <c r="P30" s="44"/>
      <c r="Q30" s="44"/>
      <c r="R30" s="44"/>
    </row>
    <row r="31" spans="1:18" ht="67.5" x14ac:dyDescent="0.2">
      <c r="A31" s="46" t="s">
        <v>63</v>
      </c>
      <c r="B31" s="47" t="s">
        <v>1513</v>
      </c>
      <c r="C31" s="47" t="s">
        <v>1537</v>
      </c>
      <c r="D31" s="48">
        <v>46170</v>
      </c>
      <c r="E31" s="46" t="s">
        <v>1549</v>
      </c>
      <c r="F31" s="46"/>
      <c r="G31" s="46" t="s">
        <v>124</v>
      </c>
      <c r="H31" s="49">
        <v>250</v>
      </c>
      <c r="I31" s="55">
        <v>1</v>
      </c>
      <c r="J31" s="44"/>
    </row>
    <row r="32" spans="1:18" ht="12.75" x14ac:dyDescent="0.2">
      <c r="A32" s="46" t="s">
        <v>63</v>
      </c>
      <c r="B32" s="47" t="s">
        <v>1514</v>
      </c>
      <c r="C32" s="47" t="s">
        <v>125</v>
      </c>
      <c r="D32" s="48">
        <v>46171</v>
      </c>
      <c r="E32" s="46" t="s">
        <v>126</v>
      </c>
      <c r="F32" s="46"/>
      <c r="G32" s="46" t="s">
        <v>127</v>
      </c>
      <c r="H32" s="49">
        <v>320</v>
      </c>
      <c r="I32" s="55">
        <v>5</v>
      </c>
      <c r="J32" s="44"/>
    </row>
    <row r="33" spans="1:18" ht="12.75" x14ac:dyDescent="0.2">
      <c r="A33" s="46" t="s">
        <v>63</v>
      </c>
      <c r="B33" s="47" t="s">
        <v>1515</v>
      </c>
      <c r="C33" s="47" t="s">
        <v>128</v>
      </c>
      <c r="D33" s="48">
        <v>46172</v>
      </c>
      <c r="E33" s="46" t="s">
        <v>1550</v>
      </c>
      <c r="F33" s="46"/>
      <c r="G33" s="46" t="s">
        <v>129</v>
      </c>
      <c r="H33" s="49">
        <v>40</v>
      </c>
      <c r="I33" s="55">
        <v>4</v>
      </c>
      <c r="J33" s="44"/>
    </row>
    <row r="34" spans="1:18" ht="12.75" x14ac:dyDescent="0.2">
      <c r="A34" s="46" t="s">
        <v>63</v>
      </c>
      <c r="B34" s="50">
        <v>46023</v>
      </c>
      <c r="C34" s="47" t="s">
        <v>1538</v>
      </c>
      <c r="D34" s="48">
        <v>46173</v>
      </c>
      <c r="E34" s="46" t="s">
        <v>130</v>
      </c>
      <c r="F34" s="46"/>
      <c r="G34" s="46" t="s">
        <v>131</v>
      </c>
      <c r="H34" s="49">
        <v>25</v>
      </c>
      <c r="I34" s="55">
        <v>4</v>
      </c>
      <c r="J34" s="44"/>
    </row>
    <row r="35" spans="1:18" ht="12.75" x14ac:dyDescent="0.2">
      <c r="A35" s="46" t="s">
        <v>63</v>
      </c>
      <c r="B35" s="50">
        <v>46082</v>
      </c>
      <c r="C35" s="47" t="s">
        <v>132</v>
      </c>
      <c r="D35" s="48">
        <v>46174</v>
      </c>
      <c r="E35" s="46" t="s">
        <v>1551</v>
      </c>
      <c r="F35" s="46"/>
      <c r="G35" s="46" t="s">
        <v>133</v>
      </c>
      <c r="H35" s="49">
        <v>150</v>
      </c>
      <c r="I35" s="55">
        <v>4</v>
      </c>
      <c r="J35" s="44"/>
    </row>
    <row r="36" spans="1:18" ht="22.5" x14ac:dyDescent="0.2">
      <c r="A36" s="46" t="s">
        <v>63</v>
      </c>
      <c r="B36" s="50">
        <v>46113</v>
      </c>
      <c r="C36" s="47" t="s">
        <v>134</v>
      </c>
      <c r="D36" s="48">
        <v>46175</v>
      </c>
      <c r="E36" s="46" t="s">
        <v>1552</v>
      </c>
      <c r="F36" s="46"/>
      <c r="G36" s="46" t="s">
        <v>135</v>
      </c>
      <c r="H36" s="49">
        <v>100</v>
      </c>
      <c r="I36" s="55">
        <v>4</v>
      </c>
      <c r="J36" s="44"/>
    </row>
    <row r="37" spans="1:18" x14ac:dyDescent="0.2">
      <c r="A37" s="46" t="s">
        <v>63</v>
      </c>
      <c r="B37" s="47" t="s">
        <v>1516</v>
      </c>
      <c r="C37" s="47" t="s">
        <v>136</v>
      </c>
      <c r="D37" s="48">
        <v>46176</v>
      </c>
      <c r="E37" s="46" t="s">
        <v>1553</v>
      </c>
      <c r="F37" s="46"/>
      <c r="G37" s="46" t="s">
        <v>137</v>
      </c>
      <c r="H37" s="49">
        <v>74.099999999999994</v>
      </c>
      <c r="I37" s="55">
        <v>4</v>
      </c>
    </row>
    <row r="38" spans="1:18" x14ac:dyDescent="0.2">
      <c r="A38" s="46" t="s">
        <v>63</v>
      </c>
      <c r="B38" s="47" t="s">
        <v>1517</v>
      </c>
      <c r="C38" s="47" t="s">
        <v>138</v>
      </c>
      <c r="D38" s="48">
        <v>46177</v>
      </c>
      <c r="E38" s="46" t="s">
        <v>1554</v>
      </c>
      <c r="F38" s="46"/>
      <c r="G38" s="46" t="s">
        <v>139</v>
      </c>
      <c r="H38" s="49">
        <v>120</v>
      </c>
      <c r="I38" s="55">
        <v>2</v>
      </c>
    </row>
    <row r="39" spans="1:18" ht="45" x14ac:dyDescent="0.2">
      <c r="A39" s="46" t="s">
        <v>63</v>
      </c>
      <c r="B39" s="47" t="s">
        <v>140</v>
      </c>
      <c r="C39" s="47" t="s">
        <v>140</v>
      </c>
      <c r="D39" s="48">
        <v>46178</v>
      </c>
      <c r="E39" s="46" t="s">
        <v>1555</v>
      </c>
      <c r="F39" s="46"/>
      <c r="G39" s="46" t="s">
        <v>141</v>
      </c>
      <c r="H39" s="49">
        <v>80</v>
      </c>
      <c r="I39" s="55">
        <v>3</v>
      </c>
    </row>
    <row r="40" spans="1:18" x14ac:dyDescent="0.2">
      <c r="A40" s="46" t="s">
        <v>63</v>
      </c>
      <c r="B40" s="47" t="s">
        <v>142</v>
      </c>
      <c r="C40" s="47" t="s">
        <v>143</v>
      </c>
      <c r="D40" s="48">
        <v>46179</v>
      </c>
      <c r="E40" s="46" t="s">
        <v>1556</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ht="22.5" x14ac:dyDescent="0.2">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x14ac:dyDescent="0.2">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x14ac:dyDescent="0.2">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2.5" x14ac:dyDescent="0.2">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2.5" x14ac:dyDescent="0.2">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2.5" x14ac:dyDescent="0.2">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ht="22.5" x14ac:dyDescent="0.2">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1" priority="2" stopIfTrue="1">
      <formula>$A8&lt;&gt;""</formula>
    </cfRule>
  </conditionalFormatting>
  <conditionalFormatting sqref="B68:C68 B69:H2878">
    <cfRule type="expression" dxfId="100" priority="3" stopIfTrue="1">
      <formula>$A68&lt;&gt;""</formula>
    </cfRule>
  </conditionalFormatting>
  <conditionalFormatting sqref="D2876:D2903">
    <cfRule type="expression" dxfId="99"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40" t="s">
        <v>1568</v>
      </c>
      <c r="B1" s="341"/>
      <c r="C1" s="166">
        <v>46053</v>
      </c>
      <c r="D1" s="26"/>
      <c r="G1" s="244">
        <v>46053</v>
      </c>
    </row>
    <row r="2" spans="1:7" ht="15" x14ac:dyDescent="0.25">
      <c r="A2" s="28"/>
      <c r="B2" s="28"/>
      <c r="G2" s="244">
        <v>46081</v>
      </c>
    </row>
    <row r="3" spans="1:7" ht="14.25" x14ac:dyDescent="0.2">
      <c r="A3" s="30" t="s">
        <v>214</v>
      </c>
      <c r="B3" s="338" t="str">
        <f>INDEX(Adr!B:B,Doklady!B102+1)</f>
        <v>Slovenská softballová asociácia</v>
      </c>
      <c r="C3" s="338"/>
      <c r="D3" s="338"/>
      <c r="G3" s="244">
        <v>46112</v>
      </c>
    </row>
    <row r="4" spans="1:7" ht="14.25" x14ac:dyDescent="0.2">
      <c r="A4" s="30" t="s">
        <v>215</v>
      </c>
      <c r="B4" s="29" t="str">
        <f>RIGHT("0000"&amp;INDEX(Adr!A:A,Doklady!B102+1),8)</f>
        <v>17316723</v>
      </c>
      <c r="G4" s="244">
        <v>46142</v>
      </c>
    </row>
    <row r="5" spans="1:7" ht="14.25" x14ac:dyDescent="0.2">
      <c r="A5" s="30" t="s">
        <v>216</v>
      </c>
      <c r="B5" s="29" t="str">
        <f>INDEX(Adr!D:D,Doklady!B102+1)&amp;", "&amp;INDEX(Adr!E:E,Doklady!B102+1)</f>
        <v>Olympijské námestie 14290/1,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53115</v>
      </c>
      <c r="G11" s="244">
        <v>46356</v>
      </c>
    </row>
    <row r="12" spans="1:7" ht="14.25" x14ac:dyDescent="0.2">
      <c r="A12" s="133" t="s">
        <v>223</v>
      </c>
      <c r="B12" s="134" t="s">
        <v>224</v>
      </c>
      <c r="C12" s="167">
        <f>+Spolu!C12</f>
        <v>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53115</v>
      </c>
      <c r="G15" s="244"/>
    </row>
    <row r="16" spans="1:7" ht="14.25" x14ac:dyDescent="0.2">
      <c r="G16" s="244"/>
    </row>
    <row r="17" spans="1:5" ht="72" customHeight="1" x14ac:dyDescent="0.2">
      <c r="A17" s="339" t="s">
        <v>230</v>
      </c>
      <c r="B17" s="339"/>
      <c r="C17" s="339"/>
      <c r="D17" s="339"/>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9"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50" t="str">
        <f>Doklady!A100</f>
        <v>Priebežné čerpanie a vyúčtovanie finančných prostriedkov poskytnutých zo štátneho rozpočtu v oblasti športu v roku 2026</v>
      </c>
      <c r="B1" s="350"/>
      <c r="C1" s="350"/>
      <c r="D1" s="350"/>
      <c r="E1" s="350"/>
      <c r="F1" s="350"/>
      <c r="G1" s="350"/>
      <c r="H1" s="350"/>
      <c r="I1" s="350"/>
    </row>
    <row r="2" spans="1:26" ht="7.5" customHeight="1" x14ac:dyDescent="0.2">
      <c r="C2" s="8"/>
      <c r="D2" s="8"/>
      <c r="E2" s="8"/>
      <c r="F2" s="8"/>
      <c r="G2" s="8"/>
      <c r="H2" s="8"/>
      <c r="I2" s="8"/>
    </row>
    <row r="3" spans="1:26" s="9" customFormat="1" ht="26.1" customHeight="1" x14ac:dyDescent="0.2">
      <c r="B3" s="152" t="s">
        <v>52</v>
      </c>
      <c r="C3" s="351" t="str">
        <f>INDEX(Adr!B2:B242,Doklady!B102)</f>
        <v>Slovenská softballová asociácia</v>
      </c>
      <c r="D3" s="351"/>
      <c r="E3" s="351"/>
      <c r="F3" s="351"/>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17316723</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2" t="s">
        <v>235</v>
      </c>
      <c r="F9" s="353"/>
      <c r="J9" s="8"/>
      <c r="L9" s="118"/>
      <c r="M9" s="118"/>
      <c r="N9" s="118"/>
      <c r="O9" s="118"/>
      <c r="P9" s="118"/>
      <c r="Q9" s="118"/>
      <c r="R9" s="118"/>
      <c r="S9" s="118"/>
    </row>
    <row r="10" spans="1:26" ht="18" x14ac:dyDescent="0.25">
      <c r="A10" s="69" t="s">
        <v>219</v>
      </c>
      <c r="B10" s="70" t="s">
        <v>220</v>
      </c>
      <c r="C10" s="126">
        <f>SUMIF(FP!J:J,Doklady!$B$1&amp;A10,FP!D:D)</f>
        <v>0</v>
      </c>
      <c r="D10" s="126">
        <f>C10-E10</f>
        <v>0</v>
      </c>
      <c r="E10" s="343">
        <f>SUMIF(K:K,A10,I:I)</f>
        <v>0</v>
      </c>
      <c r="F10" s="344"/>
      <c r="L10" s="120" t="s">
        <v>236</v>
      </c>
      <c r="M10" s="118"/>
      <c r="N10" s="118"/>
      <c r="O10" s="118"/>
      <c r="P10" s="118"/>
      <c r="Q10" s="118"/>
      <c r="R10" s="118"/>
      <c r="S10" s="118"/>
    </row>
    <row r="11" spans="1:26" ht="18" x14ac:dyDescent="0.25">
      <c r="A11" s="69" t="s">
        <v>221</v>
      </c>
      <c r="B11" s="70" t="s">
        <v>222</v>
      </c>
      <c r="C11" s="126">
        <f>SUMIF(FP!J:J,Doklady!$B$1&amp;A11,FP!D:D)</f>
        <v>53115</v>
      </c>
      <c r="D11" s="126">
        <f>+C11-E11</f>
        <v>6887.260000000002</v>
      </c>
      <c r="E11" s="354">
        <f>+I39-I42+I44-I47</f>
        <v>46227.74</v>
      </c>
      <c r="F11" s="355"/>
      <c r="J11" s="168"/>
      <c r="L11" s="153" t="str">
        <f>L41</f>
        <v>a - softbal - bežné transfery</v>
      </c>
      <c r="M11" s="118"/>
      <c r="N11" s="118"/>
      <c r="O11" s="118"/>
      <c r="P11" s="118"/>
      <c r="Q11" s="118"/>
      <c r="R11" s="118"/>
      <c r="S11" s="118"/>
    </row>
    <row r="12" spans="1:26" ht="18" x14ac:dyDescent="0.25">
      <c r="A12" s="69" t="s">
        <v>223</v>
      </c>
      <c r="B12" s="70" t="s">
        <v>224</v>
      </c>
      <c r="C12" s="126">
        <f>SUMIF(FP!J:J,Doklady!$B$1&amp;A12,FP!D:D)</f>
        <v>0</v>
      </c>
      <c r="D12" s="126">
        <f>C12-E12</f>
        <v>0</v>
      </c>
      <c r="E12" s="343">
        <f>SUMIF(K:K,A12,I:I)</f>
        <v>0</v>
      </c>
      <c r="F12" s="344"/>
      <c r="J12" s="169"/>
      <c r="L12" s="153" t="str">
        <f>L42</f>
        <v>a - softbal - kapitálové transfery</v>
      </c>
      <c r="N12" s="118"/>
      <c r="O12" s="118"/>
      <c r="P12" s="118"/>
      <c r="Q12" s="118"/>
      <c r="R12" s="118"/>
      <c r="S12" s="118"/>
    </row>
    <row r="13" spans="1:26" ht="18" x14ac:dyDescent="0.25">
      <c r="A13" s="69" t="s">
        <v>225</v>
      </c>
      <c r="B13" s="70" t="s">
        <v>226</v>
      </c>
      <c r="C13" s="126">
        <f>SUMIF(FP!J:J,Doklady!$B$1&amp;A13,FP!D:D)</f>
        <v>0</v>
      </c>
      <c r="D13" s="126">
        <f>C13-E13</f>
        <v>0</v>
      </c>
      <c r="E13" s="343">
        <f>SUMIF(K:K,A13,I:I)</f>
        <v>0</v>
      </c>
      <c r="F13" s="344"/>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56">
        <f>SUMIF(K:K,A14,I:I)</f>
        <v>0</v>
      </c>
      <c r="F14" s="357"/>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63" t="s">
        <v>238</v>
      </c>
      <c r="C16" s="364"/>
      <c r="D16" s="364"/>
      <c r="E16" s="364"/>
      <c r="F16" s="364"/>
      <c r="G16" s="364"/>
      <c r="H16" s="365"/>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8" t="s">
        <v>241</v>
      </c>
      <c r="C17" s="358"/>
      <c r="D17" s="358"/>
      <c r="E17" s="358"/>
      <c r="F17" s="358"/>
      <c r="G17" s="358"/>
      <c r="H17" s="358"/>
      <c r="I17" s="73">
        <f>SUMIF(FP!I:I,Doklady!$B$1&amp;A17,FP!D:D)</f>
        <v>53115</v>
      </c>
      <c r="T17" s="86"/>
    </row>
    <row r="18" spans="1:20" x14ac:dyDescent="0.2">
      <c r="A18" s="135" t="s">
        <v>242</v>
      </c>
      <c r="B18" s="358" t="s">
        <v>243</v>
      </c>
      <c r="C18" s="358"/>
      <c r="D18" s="358"/>
      <c r="E18" s="358"/>
      <c r="F18" s="358"/>
      <c r="G18" s="358"/>
      <c r="H18" s="358"/>
      <c r="I18" s="73">
        <f>SUMIF(FP!I:I,Doklady!$B$1&amp;A18,FP!D:D)</f>
        <v>0</v>
      </c>
    </row>
    <row r="19" spans="1:20" x14ac:dyDescent="0.2">
      <c r="A19" s="115" t="s">
        <v>244</v>
      </c>
      <c r="B19" s="358" t="s">
        <v>245</v>
      </c>
      <c r="C19" s="358"/>
      <c r="D19" s="358"/>
      <c r="E19" s="358"/>
      <c r="F19" s="358"/>
      <c r="G19" s="358"/>
      <c r="H19" s="358"/>
      <c r="I19" s="73">
        <f>SUMIF(FP!I:I,Doklady!$B$1&amp;A19,FP!D:D)</f>
        <v>0</v>
      </c>
    </row>
    <row r="20" spans="1:20" x14ac:dyDescent="0.2">
      <c r="A20" s="135" t="s">
        <v>246</v>
      </c>
      <c r="B20" s="347" t="s">
        <v>247</v>
      </c>
      <c r="C20" s="348"/>
      <c r="D20" s="348"/>
      <c r="E20" s="348"/>
      <c r="F20" s="348"/>
      <c r="G20" s="348"/>
      <c r="H20" s="349"/>
      <c r="I20" s="73">
        <f>SUMIF(FP!I:I,Doklady!$B$1&amp;A20,FP!D:D)</f>
        <v>0</v>
      </c>
      <c r="T20" s="86"/>
    </row>
    <row r="21" spans="1:20" x14ac:dyDescent="0.2">
      <c r="A21" s="115" t="s">
        <v>248</v>
      </c>
      <c r="B21" s="347" t="s">
        <v>249</v>
      </c>
      <c r="C21" s="348"/>
      <c r="D21" s="348"/>
      <c r="E21" s="348"/>
      <c r="F21" s="348"/>
      <c r="G21" s="348"/>
      <c r="H21" s="349"/>
      <c r="I21" s="73">
        <f>SUMIF(FP!I:I,Doklady!$B$1&amp;A21,FP!D:D)</f>
        <v>0</v>
      </c>
      <c r="T21" s="86"/>
    </row>
    <row r="22" spans="1:20" x14ac:dyDescent="0.2">
      <c r="A22" s="135" t="s">
        <v>250</v>
      </c>
      <c r="B22" s="366" t="s">
        <v>251</v>
      </c>
      <c r="C22" s="367"/>
      <c r="D22" s="367"/>
      <c r="E22" s="367"/>
      <c r="F22" s="367"/>
      <c r="G22" s="367"/>
      <c r="H22" s="368"/>
      <c r="I22" s="73">
        <f>SUMIF(FP!I:I,Doklady!$B$1&amp;A22,FP!D:D)</f>
        <v>0</v>
      </c>
      <c r="T22" s="86"/>
    </row>
    <row r="23" spans="1:20" x14ac:dyDescent="0.2">
      <c r="A23" s="115" t="s">
        <v>252</v>
      </c>
      <c r="B23" s="347" t="s">
        <v>253</v>
      </c>
      <c r="C23" s="348"/>
      <c r="D23" s="348"/>
      <c r="E23" s="348"/>
      <c r="F23" s="348"/>
      <c r="G23" s="348"/>
      <c r="H23" s="349"/>
      <c r="I23" s="73">
        <f>SUMIF(FP!I:I,Doklady!$B$1&amp;A23,FP!D:D)</f>
        <v>0</v>
      </c>
      <c r="T23" s="86"/>
    </row>
    <row r="24" spans="1:20" x14ac:dyDescent="0.2">
      <c r="A24" s="135" t="s">
        <v>254</v>
      </c>
      <c r="B24" s="347" t="s">
        <v>255</v>
      </c>
      <c r="C24" s="348"/>
      <c r="D24" s="348"/>
      <c r="E24" s="348"/>
      <c r="F24" s="348"/>
      <c r="G24" s="348"/>
      <c r="H24" s="349"/>
      <c r="I24" s="73">
        <f>SUMIF(FP!I:I,Doklady!$B$1&amp;A24,FP!D:D)</f>
        <v>0</v>
      </c>
      <c r="T24" s="86"/>
    </row>
    <row r="25" spans="1:20" x14ac:dyDescent="0.2">
      <c r="A25" s="115" t="s">
        <v>256</v>
      </c>
      <c r="B25" s="359" t="s">
        <v>1469</v>
      </c>
      <c r="C25" s="360"/>
      <c r="D25" s="360"/>
      <c r="E25" s="360"/>
      <c r="F25" s="360"/>
      <c r="G25" s="360"/>
      <c r="H25" s="361"/>
      <c r="I25" s="73">
        <f>SUMIF(FP!I:I,Doklady!$B$1&amp;A25,FP!D:D)</f>
        <v>0</v>
      </c>
      <c r="T25" s="86"/>
    </row>
    <row r="26" spans="1:20" x14ac:dyDescent="0.2">
      <c r="A26" s="135" t="s">
        <v>257</v>
      </c>
      <c r="B26" s="347" t="s">
        <v>258</v>
      </c>
      <c r="C26" s="348"/>
      <c r="D26" s="348"/>
      <c r="E26" s="348"/>
      <c r="F26" s="348"/>
      <c r="G26" s="348"/>
      <c r="H26" s="349"/>
      <c r="I26" s="73">
        <f>SUMIF(FP!I:I,Doklady!$B$1&amp;A26,FP!D:D)</f>
        <v>0</v>
      </c>
      <c r="T26" s="86"/>
    </row>
    <row r="27" spans="1:20" x14ac:dyDescent="0.2">
      <c r="A27" s="115" t="s">
        <v>259</v>
      </c>
      <c r="B27" s="347" t="s">
        <v>260</v>
      </c>
      <c r="C27" s="348"/>
      <c r="D27" s="348"/>
      <c r="E27" s="348"/>
      <c r="F27" s="348"/>
      <c r="G27" s="348"/>
      <c r="H27" s="349"/>
      <c r="I27" s="73">
        <f>SUMIF(FP!I:I,Doklady!$B$1&amp;A27,FP!D:D)</f>
        <v>0</v>
      </c>
      <c r="T27" s="86"/>
    </row>
    <row r="28" spans="1:20" x14ac:dyDescent="0.2">
      <c r="A28" s="135" t="s">
        <v>261</v>
      </c>
      <c r="B28" s="347" t="s">
        <v>1482</v>
      </c>
      <c r="C28" s="348"/>
      <c r="D28" s="348"/>
      <c r="E28" s="348"/>
      <c r="F28" s="348"/>
      <c r="G28" s="348"/>
      <c r="H28" s="349"/>
      <c r="I28" s="73">
        <f>SUMIF(FP!I:I,Doklady!$B$1&amp;A28,FP!D:D)</f>
        <v>0</v>
      </c>
      <c r="T28" s="86"/>
    </row>
    <row r="29" spans="1:20" x14ac:dyDescent="0.2">
      <c r="A29" s="115" t="s">
        <v>263</v>
      </c>
      <c r="B29" s="347" t="s">
        <v>264</v>
      </c>
      <c r="C29" s="348"/>
      <c r="D29" s="348"/>
      <c r="E29" s="348"/>
      <c r="F29" s="348"/>
      <c r="G29" s="348"/>
      <c r="H29" s="349"/>
      <c r="I29" s="73">
        <f>SUMIF(FP!I:I,Doklady!$B$1&amp;A29,FP!D:D)</f>
        <v>0</v>
      </c>
      <c r="T29" s="86"/>
    </row>
    <row r="30" spans="1:20" hidden="1" x14ac:dyDescent="0.2">
      <c r="A30" s="135" t="s">
        <v>265</v>
      </c>
      <c r="B30" s="347"/>
      <c r="C30" s="348"/>
      <c r="D30" s="348"/>
      <c r="E30" s="348"/>
      <c r="F30" s="348"/>
      <c r="G30" s="348"/>
      <c r="H30" s="349"/>
      <c r="I30" s="73">
        <f>SUMIF(FP!I:I,Doklady!$B$1&amp;A30,FP!D:D)</f>
        <v>0</v>
      </c>
      <c r="T30" s="86"/>
    </row>
    <row r="31" spans="1:20" hidden="1" x14ac:dyDescent="0.2">
      <c r="A31" s="115" t="s">
        <v>266</v>
      </c>
      <c r="B31" s="347"/>
      <c r="C31" s="348"/>
      <c r="D31" s="348"/>
      <c r="E31" s="348"/>
      <c r="F31" s="348"/>
      <c r="G31" s="348"/>
      <c r="H31" s="349"/>
      <c r="I31" s="73">
        <f>SUMIF(FP!I:I,Doklady!$B$1&amp;A31,FP!D:D)</f>
        <v>0</v>
      </c>
      <c r="T31" s="86"/>
    </row>
    <row r="32" spans="1:20" hidden="1" x14ac:dyDescent="0.2">
      <c r="A32" s="135" t="s">
        <v>267</v>
      </c>
      <c r="B32" s="369"/>
      <c r="C32" s="370"/>
      <c r="D32" s="370"/>
      <c r="E32" s="370"/>
      <c r="F32" s="370"/>
      <c r="G32" s="370"/>
      <c r="H32" s="371"/>
      <c r="I32" s="73">
        <f>SUMIF(FP!I:I,Doklady!$B$1&amp;A32,FP!D:D)</f>
        <v>0</v>
      </c>
      <c r="T32" s="86"/>
    </row>
    <row r="33" spans="1:21" hidden="1" x14ac:dyDescent="0.2">
      <c r="A33" s="115" t="s">
        <v>268</v>
      </c>
      <c r="B33" s="369"/>
      <c r="C33" s="370"/>
      <c r="D33" s="370"/>
      <c r="E33" s="370"/>
      <c r="F33" s="370"/>
      <c r="G33" s="370"/>
      <c r="H33" s="371"/>
      <c r="I33" s="73">
        <f>SUMIF(FP!I:I,Doklady!$B$1&amp;A33,FP!D:D)</f>
        <v>0</v>
      </c>
      <c r="T33" s="86"/>
    </row>
    <row r="34" spans="1:21" hidden="1" x14ac:dyDescent="0.2">
      <c r="A34" s="135" t="s">
        <v>269</v>
      </c>
      <c r="B34" s="372"/>
      <c r="C34" s="372"/>
      <c r="D34" s="372"/>
      <c r="E34" s="372"/>
      <c r="F34" s="372"/>
      <c r="G34" s="372"/>
      <c r="H34" s="372"/>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softbal</v>
      </c>
      <c r="C38" s="68" t="s">
        <v>1435</v>
      </c>
      <c r="D38" s="68" t="s">
        <v>1436</v>
      </c>
      <c r="E38" s="68" t="s">
        <v>1437</v>
      </c>
      <c r="F38" s="68" t="s">
        <v>1434</v>
      </c>
      <c r="G38" s="68" t="s">
        <v>271</v>
      </c>
      <c r="H38" s="68" t="s">
        <v>272</v>
      </c>
      <c r="I38" s="67" t="s">
        <v>229</v>
      </c>
      <c r="L38" s="84">
        <f>COUNTIF(FP!N:N,Doklady!B1&amp;"aB")</f>
        <v>1</v>
      </c>
    </row>
    <row r="39" spans="1:21" x14ac:dyDescent="0.2">
      <c r="A39" s="115" t="s">
        <v>240</v>
      </c>
      <c r="B39" s="116" t="s">
        <v>273</v>
      </c>
      <c r="C39" s="78">
        <f>I39*0.2</f>
        <v>10623</v>
      </c>
      <c r="D39" s="78">
        <f>I39*0.2</f>
        <v>10623</v>
      </c>
      <c r="E39" s="78">
        <f>I39*0.25</f>
        <v>13278.75</v>
      </c>
      <c r="F39" s="78">
        <f>+I39*0.15</f>
        <v>7967.25</v>
      </c>
      <c r="G39" s="78">
        <f>+MAX(I39-C39-D39-E39-F39-H39,0)</f>
        <v>10623</v>
      </c>
      <c r="H39" s="78">
        <f>+IFERROR(VLOOKUP(K40&amp;" - kapitálové transfery",B$53:C$90,2,0),0)</f>
        <v>0</v>
      </c>
      <c r="I39" s="73">
        <f>SUMIF(FP!K:K,K40,FP!D:D)</f>
        <v>53115</v>
      </c>
      <c r="L39" s="84">
        <f>COUNTIF(FP!N:N,Doklady!B1&amp;"aK")</f>
        <v>0</v>
      </c>
      <c r="T39" s="86"/>
    </row>
    <row r="40" spans="1:21" x14ac:dyDescent="0.2">
      <c r="A40" s="115" t="s">
        <v>240</v>
      </c>
      <c r="B40" s="116" t="s">
        <v>274</v>
      </c>
      <c r="C40" s="78">
        <f>DSUM(Doklady!A103:J9999,"GGG",Spolu!L40:M42)</f>
        <v>0</v>
      </c>
      <c r="D40" s="78">
        <f>DSUM(Doklady!A103:J9999,"GGG",Spolu!N40:O42)</f>
        <v>2977.35</v>
      </c>
      <c r="E40" s="78">
        <f>DSUM(Doklady!A103:J9999,"GGG",Spolu!P40:Q42)</f>
        <v>2741.17</v>
      </c>
      <c r="F40" s="78">
        <f>DSUM(Doklady!A103:J9999,"GGG",Spolu!R40:S42)</f>
        <v>568.74</v>
      </c>
      <c r="G40" s="78">
        <f>DSUM(Doklady!A103:J9999,"GGG",Spolu!T40:U42)-H40</f>
        <v>600</v>
      </c>
      <c r="H40" s="78">
        <f>+IFERROR(VLOOKUP(K40&amp;" - kapitálové transfery",B$53:D$90,3,0),0)</f>
        <v>0</v>
      </c>
      <c r="I40" s="73">
        <f>+C40+D40+E40+F40+G40+H40</f>
        <v>6887.26</v>
      </c>
      <c r="J40" s="210" t="str">
        <f>+K45</f>
        <v>.</v>
      </c>
      <c r="K40" s="210" t="str">
        <f>IF(L38&gt;0,INDEX(FP!K:K,Doklady!B2),".")</f>
        <v>softbal</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10623</v>
      </c>
      <c r="D41" s="78">
        <f>MAX(D39-D40,0)</f>
        <v>7645.65</v>
      </c>
      <c r="E41" s="78">
        <f>MAX(E39-E40,0)</f>
        <v>10537.58</v>
      </c>
      <c r="F41" s="78">
        <f>MIN(I39,MAX(-F39+F40,0))</f>
        <v>0</v>
      </c>
      <c r="G41" s="78">
        <f>MIN(J39,MAX(-G39+G40+MIN(F40-F39,0),0))</f>
        <v>0</v>
      </c>
      <c r="H41" s="78">
        <f>MAX(H39-H40,0)</f>
        <v>0</v>
      </c>
      <c r="I41" s="124">
        <f>+I39-I42</f>
        <v>46227.74</v>
      </c>
      <c r="J41" s="211">
        <f>+K46</f>
        <v>0</v>
      </c>
      <c r="K41" s="211">
        <f>+I41-H41</f>
        <v>46227.74</v>
      </c>
      <c r="L41" s="153" t="str">
        <f>IF(L38&gt;0,"a - "&amp;INDEX(FP!C:C,Doklady!B2),2)</f>
        <v>a - softbal - bežné transfery</v>
      </c>
      <c r="M41" s="120">
        <v>1</v>
      </c>
      <c r="N41" s="153" t="str">
        <f>+L41</f>
        <v>a - softbal - bežné transfery</v>
      </c>
      <c r="O41" s="120">
        <v>2</v>
      </c>
      <c r="P41" s="153" t="str">
        <f>+L41</f>
        <v>a - softbal - bežné transfery</v>
      </c>
      <c r="Q41" s="120">
        <v>3</v>
      </c>
      <c r="R41" s="153" t="str">
        <f>+L41</f>
        <v>a - softbal - bežné transfery</v>
      </c>
      <c r="S41" s="120">
        <v>4</v>
      </c>
      <c r="T41" s="153" t="str">
        <f>+L41</f>
        <v>a - softbal - bežné transfery</v>
      </c>
      <c r="U41" s="120">
        <v>5</v>
      </c>
    </row>
    <row r="42" spans="1:21" ht="10.5" customHeight="1" x14ac:dyDescent="0.2">
      <c r="A42" s="115" t="s">
        <v>240</v>
      </c>
      <c r="B42" s="116" t="s">
        <v>277</v>
      </c>
      <c r="C42" s="73">
        <f>+C40</f>
        <v>0</v>
      </c>
      <c r="D42" s="208">
        <f>+D40</f>
        <v>2977.35</v>
      </c>
      <c r="E42" s="208">
        <f>+E40</f>
        <v>2741.17</v>
      </c>
      <c r="F42" s="208">
        <f>+MIN(F39:F40)</f>
        <v>568.74</v>
      </c>
      <c r="G42" s="208">
        <f>+MIN(G39+MAX(F39-F40,0)-MAX(E40-E39,0)-MAX(D40-D39,0)-MAX(C40-C39,0),G40)</f>
        <v>600</v>
      </c>
      <c r="H42" s="208">
        <f>+MIN(H39:H40)</f>
        <v>0</v>
      </c>
      <c r="I42" s="73">
        <f>+C42+D42+E42+MIN(F39:F40)+G42+H42</f>
        <v>6887.26</v>
      </c>
      <c r="J42" s="211">
        <f>+K47</f>
        <v>0</v>
      </c>
      <c r="K42" s="211">
        <f>+I42-H42</f>
        <v>6887.26</v>
      </c>
      <c r="L42" s="153" t="str">
        <f>+SUBSTITUTE(L41,"bežné","kapitálové")</f>
        <v>a - softbal - kapitálové transfery</v>
      </c>
      <c r="M42" s="120">
        <v>1</v>
      </c>
      <c r="N42" s="153" t="str">
        <f>+L42</f>
        <v>a - softbal - kapitálové transfery</v>
      </c>
      <c r="O42" s="120">
        <v>2</v>
      </c>
      <c r="P42" s="153" t="str">
        <f>+L42</f>
        <v>a - softbal - kapitálové transfery</v>
      </c>
      <c r="Q42" s="120">
        <v>3</v>
      </c>
      <c r="R42" s="153" t="str">
        <f>+L42</f>
        <v>a - softbal - kapitálové transfery</v>
      </c>
      <c r="S42" s="120">
        <v>4</v>
      </c>
      <c r="T42" s="153" t="str">
        <f>+L42</f>
        <v>a - softbal - kapitálové transfery</v>
      </c>
      <c r="U42" s="120">
        <v>5</v>
      </c>
    </row>
    <row r="43" spans="1:21" ht="33.75" x14ac:dyDescent="0.2">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DSUM(Doklady!A103:J9999,"GGG",Spolu!L45:M47)</f>
        <v>0</v>
      </c>
      <c r="D45" s="78">
        <f>DSUM(Doklady!A103:J9999,"GGG",Spolu!N45:O47)</f>
        <v>0</v>
      </c>
      <c r="E45" s="78">
        <f>DSUM(Doklady!A103:J9999,"GGG",Spolu!P45:Q47)</f>
        <v>0</v>
      </c>
      <c r="F45" s="78">
        <f>DSUM(Doklady!A103:J9999,"GGG",Spolu!R45:S47)</f>
        <v>0</v>
      </c>
      <c r="G45" s="78">
        <f>DSUM(Doklady!A103:J9999,"GGG",Spolu!T45:U47)-H45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5"/>
      <c r="B50" s="346"/>
      <c r="C50" s="346"/>
      <c r="D50" s="346"/>
      <c r="E50" s="346"/>
      <c r="F50" s="346"/>
      <c r="G50" s="346"/>
      <c r="H50" s="346"/>
      <c r="I50" s="346"/>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softbal - bežné transfery</v>
      </c>
      <c r="C53" s="73">
        <f>IF(A53&lt;&gt;"",INDEX(FP!D:D,Doklady!B$2+(ROW()-53)),"")</f>
        <v>53115</v>
      </c>
      <c r="D53" s="73">
        <f>IF(A53&lt;&gt;"",Doklady!I1-Doklady!J1,"")</f>
        <v>6887.26</v>
      </c>
      <c r="E53" s="73">
        <f>IF(A53&lt;&gt;"",MIN(D53,C53)*Doklady!C1/(1-Doklady!C1),"")</f>
        <v>0</v>
      </c>
      <c r="F53" s="71">
        <f>IF(A53&lt;&gt;"",Doklady!J1,"")</f>
        <v>0</v>
      </c>
      <c r="G53" s="73">
        <f>+IFERROR(HLOOKUP(IF(RIGHT(B53,15)="bežné transfery",LEFT(B53,LEN(B53)-18),0),$J$40:$K$42,3,0),MIN(C53,D53))</f>
        <v>6887.26</v>
      </c>
      <c r="H53" s="71"/>
      <c r="I53" s="73">
        <f>IF(A53&lt;&gt;"",MAX(IF(G53&lt;C53,C53-G53,0)+IF(F53&lt;E53,E53-F53,0),0),0)</f>
        <v>46227.74</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53115</v>
      </c>
      <c r="D130" s="220">
        <f t="shared" ref="D130:I130" si="9">SUM(D53:D129)</f>
        <v>6887.26</v>
      </c>
      <c r="E130" s="220">
        <f t="shared" si="9"/>
        <v>0</v>
      </c>
      <c r="F130" s="220">
        <f t="shared" si="9"/>
        <v>0</v>
      </c>
      <c r="G130" s="220">
        <f t="shared" si="9"/>
        <v>6887.26</v>
      </c>
      <c r="H130" s="220">
        <f t="shared" si="9"/>
        <v>0</v>
      </c>
      <c r="I130" s="220">
        <f t="shared" si="9"/>
        <v>46227.74</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62"/>
      <c r="E140" s="362"/>
      <c r="F140" s="362"/>
      <c r="G140" s="362"/>
      <c r="H140" s="362"/>
      <c r="I140" s="362"/>
      <c r="J140" s="85"/>
    </row>
    <row r="141" spans="1:26" ht="68.25" customHeight="1" x14ac:dyDescent="0.2">
      <c r="A141" s="9"/>
      <c r="B141" s="273" t="s">
        <v>293</v>
      </c>
      <c r="C141" s="206"/>
      <c r="D141" s="342" t="s">
        <v>294</v>
      </c>
      <c r="E141" s="342"/>
      <c r="F141" s="342"/>
      <c r="G141" s="342"/>
      <c r="H141" s="342"/>
      <c r="I141" s="342"/>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8" priority="43" stopIfTrue="1" operator="lessThanOrEqual">
      <formula>0</formula>
    </cfRule>
    <cfRule type="cellIs" dxfId="97" priority="44" stopIfTrue="1" operator="greaterThan">
      <formula>0</formula>
    </cfRule>
  </conditionalFormatting>
  <conditionalFormatting sqref="D53:D129">
    <cfRule type="expression" dxfId="96" priority="31" stopIfTrue="1">
      <formula>$C53=$D53</formula>
    </cfRule>
    <cfRule type="expression" dxfId="95" priority="33" stopIfTrue="1">
      <formula>$C53&lt;&gt;$D53</formula>
    </cfRule>
  </conditionalFormatting>
  <conditionalFormatting sqref="E9:F9">
    <cfRule type="expression" dxfId="94" priority="38" stopIfTrue="1">
      <formula>SUM($E$10:$F$14)&gt;0</formula>
    </cfRule>
  </conditionalFormatting>
  <conditionalFormatting sqref="G53:G129">
    <cfRule type="expression" dxfId="93" priority="13" stopIfTrue="1">
      <formula>$C53=$G53</formula>
    </cfRule>
    <cfRule type="expression" dxfId="92" priority="14" stopIfTrue="1">
      <formula>$C53&lt;&gt;$G53</formula>
    </cfRule>
  </conditionalFormatting>
  <conditionalFormatting sqref="I42">
    <cfRule type="cellIs" dxfId="91" priority="1" stopIfTrue="1" operator="greaterThan">
      <formula>0</formula>
    </cfRule>
  </conditionalFormatting>
  <conditionalFormatting sqref="I47">
    <cfRule type="cellIs" dxfId="90" priority="15" stopIfTrue="1" operator="greaterThan">
      <formula>0</formula>
    </cfRule>
  </conditionalFormatting>
  <conditionalFormatting sqref="I53:I129">
    <cfRule type="cellIs" dxfId="89" priority="40" stopIfTrue="1" operator="equal">
      <formula>0</formula>
    </cfRule>
    <cfRule type="cellIs" dxfId="88"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4999"/>
  <sheetViews>
    <sheetView tabSelected="1" topLeftCell="A100" zoomScaleNormal="100" workbookViewId="0">
      <pane ySplit="7" topLeftCell="A115" activePane="bottomLeft" state="frozen"/>
      <selection activeCell="A100" sqref="A100"/>
      <selection pane="bottomLeft" activeCell="A125" sqref="A125"/>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softbal - bežné transfery</v>
      </c>
      <c r="B1" s="224" t="str">
        <f>INDEX(Adr!A:A,B102+1)</f>
        <v>17316723</v>
      </c>
      <c r="C1" s="225">
        <f>IF(ROW()&lt;=B$3,INDEX(FP!E:E,B$2+ROW()-1),"")</f>
        <v>0</v>
      </c>
      <c r="D1" s="226" t="str">
        <f>IF(ROW()&lt;=B$3,INDEX(FP!F:F,B$2+ROW()-1),"")</f>
        <v>a</v>
      </c>
      <c r="E1" s="226"/>
      <c r="F1" s="226" t="str">
        <f>IF(ROW()&lt;=B$3,INDEX(FP!G:G,B$2+ROW()-1),"")</f>
        <v>026 02</v>
      </c>
      <c r="G1" s="226"/>
      <c r="H1" s="227" t="str">
        <f>IF(ROW()&lt;=B$3,INDEX(FP!C:C,B$2+ROW()-1),"")</f>
        <v>softbal - bežné transfery</v>
      </c>
      <c r="I1" s="228">
        <f t="shared" ref="I1:I32" si="0">IF(ROW()&lt;=B$3,SUMIF(A$107:A$10041,A1,I$107:I$10041),"")</f>
        <v>6887.26</v>
      </c>
      <c r="J1" s="228">
        <f t="shared" ref="J1:J32" si="1">IF(ROW()&lt;=B$3,SUMIFS(I$103:I$50041,A$103:A$50041,K1,J$103:J$50041,L1),"")</f>
        <v>0</v>
      </c>
      <c r="K1" s="110" t="str">
        <f>$A1</f>
        <v>a - softbal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
      </c>
      <c r="B2" s="229">
        <f>MATCH(B1,FP!A:A,0)</f>
        <v>136</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si="0"/>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0"/>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0"/>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0"/>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0"/>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0"/>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0"/>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0"/>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0"/>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0"/>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0"/>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0"/>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0"/>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0"/>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0"/>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0"/>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0"/>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0"/>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0"/>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0"/>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0"/>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0"/>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0"/>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0"/>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0"/>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0"/>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ref="I33:I64" si="3">IF(ROW()&lt;=B$3,SUMIF(A$107:A$10041,A33,I$107:I$10041),"")</f>
        <v/>
      </c>
      <c r="J33" s="228" t="str">
        <f t="shared" ref="J33:J64" si="4">IF(ROW()&lt;=B$3,SUMIFS(I$103:I$50041,A$103:A$50041,K33,J$103:J$50041,L33),"")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ref="I65:I94" si="5">IF(ROW()&lt;=B$3,SUMIF(A$107:A$10041,A65,I$107:I$10041),"")</f>
        <v/>
      </c>
      <c r="J65" s="228" t="str">
        <f t="shared" ref="J65:J96" si="6">IF(ROW()&lt;=B$3,SUMIFS(I$103:I$50041,A$103:A$50041,K65,J$103:J$50041,L65),"")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5"/>
        <v/>
      </c>
      <c r="J66" s="228" t="str">
        <f t="shared" si="6"/>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5"/>
        <v/>
      </c>
      <c r="J67" s="228" t="str">
        <f t="shared" si="6"/>
        <v/>
      </c>
      <c r="K67" s="110" t="str">
        <f t="shared" ref="K67:K94" si="7">$A67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5"/>
        <v/>
      </c>
      <c r="J68" s="228" t="str">
        <f t="shared" si="6"/>
        <v/>
      </c>
      <c r="K68" s="110" t="str">
        <f t="shared" si="7"/>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5"/>
        <v/>
      </c>
      <c r="J69" s="228" t="str">
        <f t="shared" si="6"/>
        <v/>
      </c>
      <c r="K69" s="110" t="str">
        <f t="shared" si="7"/>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5"/>
        <v/>
      </c>
      <c r="J70" s="228" t="str">
        <f t="shared" si="6"/>
        <v/>
      </c>
      <c r="K70" s="110" t="str">
        <f t="shared" si="7"/>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si="5"/>
        <v/>
      </c>
      <c r="J71" s="228" t="str">
        <f t="shared" si="6"/>
        <v/>
      </c>
      <c r="K71" s="110" t="str">
        <f t="shared" si="7"/>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5"/>
        <v/>
      </c>
      <c r="J72" s="228" t="str">
        <f t="shared" si="6"/>
        <v/>
      </c>
      <c r="K72" s="110" t="str">
        <f t="shared" si="7"/>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5"/>
        <v/>
      </c>
      <c r="J73" s="228" t="str">
        <f t="shared" si="6"/>
        <v/>
      </c>
      <c r="K73" s="110" t="str">
        <f t="shared" si="7"/>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5"/>
        <v/>
      </c>
      <c r="J74" s="228" t="str">
        <f t="shared" si="6"/>
        <v/>
      </c>
      <c r="K74" s="110" t="str">
        <f t="shared" si="7"/>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5"/>
        <v/>
      </c>
      <c r="J75" s="228" t="str">
        <f t="shared" si="6"/>
        <v/>
      </c>
      <c r="K75" s="110" t="str">
        <f t="shared" si="7"/>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5"/>
        <v/>
      </c>
      <c r="J76" s="228" t="str">
        <f t="shared" si="6"/>
        <v/>
      </c>
      <c r="K76" s="110" t="str">
        <f t="shared" si="7"/>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5"/>
        <v/>
      </c>
      <c r="J77" s="228" t="str">
        <f t="shared" si="6"/>
        <v/>
      </c>
      <c r="K77" s="110" t="str">
        <f t="shared" si="7"/>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5"/>
        <v/>
      </c>
      <c r="J78" s="228" t="str">
        <f t="shared" si="6"/>
        <v/>
      </c>
      <c r="K78" s="110" t="str">
        <f t="shared" si="7"/>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5"/>
        <v/>
      </c>
      <c r="J79" s="228" t="str">
        <f t="shared" si="6"/>
        <v/>
      </c>
      <c r="K79" s="110" t="str">
        <f t="shared" si="7"/>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5"/>
        <v/>
      </c>
      <c r="J80" s="228" t="str">
        <f t="shared" si="6"/>
        <v/>
      </c>
      <c r="K80" s="110" t="str">
        <f t="shared" si="7"/>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5"/>
        <v/>
      </c>
      <c r="J81" s="228" t="str">
        <f t="shared" si="6"/>
        <v/>
      </c>
      <c r="K81" s="110" t="str">
        <f t="shared" si="7"/>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5"/>
        <v/>
      </c>
      <c r="J82" s="228" t="str">
        <f t="shared" si="6"/>
        <v/>
      </c>
      <c r="K82" s="110" t="str">
        <f t="shared" si="7"/>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5"/>
        <v/>
      </c>
      <c r="J83" s="228" t="str">
        <f t="shared" si="6"/>
        <v/>
      </c>
      <c r="K83" s="110" t="str">
        <f t="shared" si="7"/>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5"/>
        <v/>
      </c>
      <c r="J84" s="228" t="str">
        <f t="shared" si="6"/>
        <v/>
      </c>
      <c r="K84" s="110" t="str">
        <f t="shared" si="7"/>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5"/>
        <v/>
      </c>
      <c r="J85" s="228" t="str">
        <f t="shared" si="6"/>
        <v/>
      </c>
      <c r="K85" s="110" t="str">
        <f t="shared" si="7"/>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5"/>
        <v/>
      </c>
      <c r="J86" s="228" t="str">
        <f t="shared" si="6"/>
        <v/>
      </c>
      <c r="K86" s="110" t="str">
        <f t="shared" si="7"/>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5"/>
        <v/>
      </c>
      <c r="J87" s="228" t="str">
        <f t="shared" si="6"/>
        <v/>
      </c>
      <c r="K87" s="110" t="str">
        <f t="shared" si="7"/>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5"/>
        <v/>
      </c>
      <c r="J88" s="228" t="str">
        <f t="shared" si="6"/>
        <v/>
      </c>
      <c r="K88" s="110" t="str">
        <f t="shared" si="7"/>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5"/>
        <v/>
      </c>
      <c r="J89" s="228" t="str">
        <f t="shared" si="6"/>
        <v/>
      </c>
      <c r="K89" s="110" t="str">
        <f t="shared" si="7"/>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5"/>
        <v/>
      </c>
      <c r="J90" s="228" t="str">
        <f t="shared" si="6"/>
        <v/>
      </c>
      <c r="K90" s="110" t="str">
        <f t="shared" si="7"/>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5"/>
        <v/>
      </c>
      <c r="J91" s="228" t="str">
        <f t="shared" si="6"/>
        <v/>
      </c>
      <c r="K91" s="110" t="str">
        <f t="shared" si="7"/>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5"/>
        <v/>
      </c>
      <c r="J92" s="228" t="str">
        <f t="shared" si="6"/>
        <v/>
      </c>
      <c r="K92" s="110" t="str">
        <f t="shared" si="7"/>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5"/>
        <v/>
      </c>
      <c r="J93" s="228" t="str">
        <f t="shared" si="6"/>
        <v/>
      </c>
      <c r="K93" s="110" t="str">
        <f t="shared" si="7"/>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5"/>
        <v/>
      </c>
      <c r="J94" s="228" t="str">
        <f t="shared" si="6"/>
        <v/>
      </c>
      <c r="K94" s="110" t="str">
        <f t="shared" si="7"/>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20" t="s">
        <v>1486</v>
      </c>
      <c r="B100" s="320"/>
      <c r="C100" s="320"/>
      <c r="D100" s="320"/>
      <c r="E100" s="320"/>
      <c r="F100" s="320"/>
      <c r="G100" s="320"/>
      <c r="H100" s="320"/>
      <c r="I100" s="322" t="s">
        <v>1487</v>
      </c>
      <c r="J100" s="322"/>
      <c r="K100" s="89"/>
    </row>
    <row r="101" spans="1:25" ht="15.75" x14ac:dyDescent="0.25">
      <c r="A101" s="320"/>
      <c r="B101" s="320"/>
      <c r="C101" s="320"/>
      <c r="D101" s="320"/>
      <c r="E101" s="320"/>
      <c r="F101" s="320"/>
      <c r="G101" s="320"/>
      <c r="H101" s="320"/>
      <c r="I101" s="321">
        <v>46053</v>
      </c>
      <c r="J101" s="321"/>
    </row>
    <row r="102" spans="1:25" ht="14.25" x14ac:dyDescent="0.2">
      <c r="A102" s="241" t="s">
        <v>299</v>
      </c>
      <c r="B102" s="242">
        <v>43</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23" t="s">
        <v>308</v>
      </c>
      <c r="B105" s="324"/>
      <c r="C105" s="324"/>
      <c r="D105" s="324"/>
      <c r="E105" s="324"/>
      <c r="F105" s="324"/>
      <c r="G105" s="324"/>
      <c r="H105" s="324"/>
      <c r="I105" s="324"/>
      <c r="J105" s="325"/>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33.75" x14ac:dyDescent="0.2">
      <c r="A107" s="14" t="s">
        <v>1854</v>
      </c>
      <c r="B107" s="14" t="s">
        <v>1855</v>
      </c>
      <c r="C107" s="14" t="s">
        <v>1856</v>
      </c>
      <c r="D107" s="16">
        <v>46106</v>
      </c>
      <c r="E107" s="16"/>
      <c r="F107" s="14" t="s">
        <v>1859</v>
      </c>
      <c r="G107" s="14" t="s">
        <v>1857</v>
      </c>
      <c r="H107" s="14" t="s">
        <v>1858</v>
      </c>
      <c r="I107" s="15">
        <v>1048.0899999999999</v>
      </c>
      <c r="J107" s="77">
        <v>2</v>
      </c>
      <c r="K107" s="92"/>
    </row>
    <row r="108" spans="1:25" ht="22.5" x14ac:dyDescent="0.2">
      <c r="A108" s="14" t="s">
        <v>1854</v>
      </c>
      <c r="B108" s="14" t="s">
        <v>1860</v>
      </c>
      <c r="C108" s="14"/>
      <c r="D108" s="16">
        <v>46112</v>
      </c>
      <c r="E108" s="16"/>
      <c r="F108" s="14" t="s">
        <v>1863</v>
      </c>
      <c r="G108" s="14" t="s">
        <v>1862</v>
      </c>
      <c r="H108" s="14" t="s">
        <v>1861</v>
      </c>
      <c r="I108" s="15">
        <v>3.5</v>
      </c>
      <c r="J108" s="77">
        <v>4</v>
      </c>
      <c r="K108" s="92"/>
    </row>
    <row r="109" spans="1:25" ht="22.5" x14ac:dyDescent="0.2">
      <c r="A109" s="14" t="s">
        <v>1854</v>
      </c>
      <c r="B109" s="14" t="s">
        <v>1864</v>
      </c>
      <c r="C109" s="14"/>
      <c r="D109" s="16">
        <v>46112</v>
      </c>
      <c r="E109" s="16"/>
      <c r="F109" s="14" t="s">
        <v>1865</v>
      </c>
      <c r="G109" s="14" t="s">
        <v>1862</v>
      </c>
      <c r="H109" s="14" t="s">
        <v>1861</v>
      </c>
      <c r="I109" s="15">
        <v>13</v>
      </c>
      <c r="J109" s="77">
        <v>4</v>
      </c>
      <c r="K109" s="92"/>
    </row>
    <row r="110" spans="1:25" ht="24.6" customHeight="1" x14ac:dyDescent="0.2">
      <c r="A110" s="14" t="s">
        <v>1854</v>
      </c>
      <c r="B110" s="14" t="s">
        <v>1866</v>
      </c>
      <c r="C110" s="14" t="s">
        <v>1867</v>
      </c>
      <c r="D110" s="16">
        <v>46114</v>
      </c>
      <c r="E110" s="16"/>
      <c r="F110" s="14" t="s">
        <v>1868</v>
      </c>
      <c r="G110" s="14" t="s">
        <v>1869</v>
      </c>
      <c r="H110" s="14" t="s">
        <v>1870</v>
      </c>
      <c r="I110" s="15">
        <v>750</v>
      </c>
      <c r="J110" s="77">
        <v>2</v>
      </c>
      <c r="K110" s="92"/>
    </row>
    <row r="111" spans="1:25" ht="45.6" customHeight="1" x14ac:dyDescent="0.2">
      <c r="A111" s="14" t="s">
        <v>1854</v>
      </c>
      <c r="B111" s="14" t="s">
        <v>1871</v>
      </c>
      <c r="C111" s="14" t="s">
        <v>1872</v>
      </c>
      <c r="D111" s="16">
        <v>46126</v>
      </c>
      <c r="E111" s="16"/>
      <c r="F111" s="14" t="s">
        <v>1873</v>
      </c>
      <c r="G111" s="14" t="s">
        <v>1874</v>
      </c>
      <c r="H111" s="14" t="s">
        <v>1875</v>
      </c>
      <c r="I111" s="15">
        <v>63.12</v>
      </c>
      <c r="J111" s="77">
        <v>4</v>
      </c>
      <c r="K111" s="92"/>
    </row>
    <row r="112" spans="1:25" ht="45" x14ac:dyDescent="0.2">
      <c r="A112" s="14" t="s">
        <v>1854</v>
      </c>
      <c r="B112" s="14" t="s">
        <v>1876</v>
      </c>
      <c r="C112" s="14" t="s">
        <v>1877</v>
      </c>
      <c r="D112" s="16">
        <v>46126</v>
      </c>
      <c r="E112" s="16"/>
      <c r="F112" s="14" t="s">
        <v>1878</v>
      </c>
      <c r="G112" s="14" t="s">
        <v>1874</v>
      </c>
      <c r="H112" s="14" t="s">
        <v>1875</v>
      </c>
      <c r="I112" s="15">
        <v>159.25</v>
      </c>
      <c r="J112" s="77">
        <v>4</v>
      </c>
      <c r="K112" s="92"/>
    </row>
    <row r="113" spans="1:11" ht="24.6" customHeight="1" x14ac:dyDescent="0.2">
      <c r="A113" s="14" t="s">
        <v>1854</v>
      </c>
      <c r="B113" s="14" t="s">
        <v>1879</v>
      </c>
      <c r="C113" s="14" t="s">
        <v>1880</v>
      </c>
      <c r="D113" s="16">
        <v>46132</v>
      </c>
      <c r="E113" s="16"/>
      <c r="F113" s="14" t="s">
        <v>1881</v>
      </c>
      <c r="G113" s="14" t="s">
        <v>1882</v>
      </c>
      <c r="H113" s="14" t="s">
        <v>1883</v>
      </c>
      <c r="I113" s="15">
        <v>600</v>
      </c>
      <c r="J113" s="77">
        <v>5</v>
      </c>
      <c r="K113" s="92"/>
    </row>
    <row r="114" spans="1:11" ht="25.15" customHeight="1" x14ac:dyDescent="0.2">
      <c r="A114" s="14" t="s">
        <v>1854</v>
      </c>
      <c r="B114" s="14" t="s">
        <v>1884</v>
      </c>
      <c r="C114" s="14" t="s">
        <v>1885</v>
      </c>
      <c r="D114" s="16">
        <v>374853</v>
      </c>
      <c r="E114" s="16"/>
      <c r="F114" s="14" t="s">
        <v>1886</v>
      </c>
      <c r="G114" s="14" t="s">
        <v>1874</v>
      </c>
      <c r="H114" s="14" t="s">
        <v>1875</v>
      </c>
      <c r="I114" s="15">
        <v>30.75</v>
      </c>
      <c r="J114" s="77">
        <v>4</v>
      </c>
      <c r="K114" s="92"/>
    </row>
    <row r="115" spans="1:11" ht="180" x14ac:dyDescent="0.2">
      <c r="A115" s="14" t="s">
        <v>1854</v>
      </c>
      <c r="B115" s="14" t="s">
        <v>1887</v>
      </c>
      <c r="C115" s="14"/>
      <c r="D115" s="16">
        <v>46139</v>
      </c>
      <c r="E115" s="16"/>
      <c r="F115" s="14" t="s">
        <v>1888</v>
      </c>
      <c r="G115" s="14"/>
      <c r="H115" s="14" t="s">
        <v>430</v>
      </c>
      <c r="I115" s="15">
        <v>429.26</v>
      </c>
      <c r="J115" s="77">
        <v>2</v>
      </c>
      <c r="K115" s="92"/>
    </row>
    <row r="116" spans="1:11" ht="22.5" x14ac:dyDescent="0.2">
      <c r="A116" s="14" t="s">
        <v>1854</v>
      </c>
      <c r="B116" s="14" t="s">
        <v>1889</v>
      </c>
      <c r="C116" s="14"/>
      <c r="D116" s="16">
        <v>46142</v>
      </c>
      <c r="E116" s="16"/>
      <c r="F116" s="14" t="s">
        <v>1865</v>
      </c>
      <c r="G116" s="14" t="s">
        <v>1862</v>
      </c>
      <c r="H116" s="14" t="s">
        <v>1861</v>
      </c>
      <c r="I116" s="15">
        <v>13</v>
      </c>
      <c r="J116" s="77">
        <v>4</v>
      </c>
      <c r="K116" s="92"/>
    </row>
    <row r="117" spans="1:11" ht="22.15" customHeight="1" x14ac:dyDescent="0.2">
      <c r="A117" s="14" t="s">
        <v>1854</v>
      </c>
      <c r="B117" s="14" t="s">
        <v>1890</v>
      </c>
      <c r="C117" s="14" t="s">
        <v>1891</v>
      </c>
      <c r="D117" s="16">
        <v>46146</v>
      </c>
      <c r="E117" s="16"/>
      <c r="F117" s="14" t="s">
        <v>1892</v>
      </c>
      <c r="G117" s="14" t="s">
        <v>1869</v>
      </c>
      <c r="H117" s="14" t="s">
        <v>1870</v>
      </c>
      <c r="I117" s="15">
        <v>750</v>
      </c>
      <c r="J117" s="77">
        <v>2</v>
      </c>
      <c r="K117" s="92"/>
    </row>
    <row r="118" spans="1:11" ht="22.5" x14ac:dyDescent="0.2">
      <c r="A118" s="14" t="s">
        <v>1854</v>
      </c>
      <c r="B118" s="14" t="s">
        <v>1893</v>
      </c>
      <c r="C118" s="14"/>
      <c r="D118" s="16">
        <v>46148</v>
      </c>
      <c r="E118" s="16"/>
      <c r="F118" s="14" t="s">
        <v>1894</v>
      </c>
      <c r="G118" s="14" t="s">
        <v>1862</v>
      </c>
      <c r="H118" s="14" t="s">
        <v>1861</v>
      </c>
      <c r="I118" s="15">
        <v>20</v>
      </c>
      <c r="J118" s="77">
        <v>4</v>
      </c>
      <c r="K118" s="92"/>
    </row>
    <row r="119" spans="1:11" ht="56.25" x14ac:dyDescent="0.2">
      <c r="A119" s="14" t="s">
        <v>1854</v>
      </c>
      <c r="B119" s="14" t="s">
        <v>1895</v>
      </c>
      <c r="C119" s="14" t="s">
        <v>1896</v>
      </c>
      <c r="D119" s="16">
        <v>46148</v>
      </c>
      <c r="E119" s="16"/>
      <c r="F119" s="14" t="s">
        <v>1897</v>
      </c>
      <c r="G119" s="14" t="s">
        <v>1874</v>
      </c>
      <c r="H119" s="14" t="s">
        <v>1875</v>
      </c>
      <c r="I119" s="15">
        <v>63.12</v>
      </c>
      <c r="J119" s="77">
        <v>4</v>
      </c>
      <c r="K119" s="92"/>
    </row>
    <row r="120" spans="1:11" ht="45" x14ac:dyDescent="0.2">
      <c r="A120" s="14" t="s">
        <v>1854</v>
      </c>
      <c r="B120" s="14" t="s">
        <v>1898</v>
      </c>
      <c r="C120" s="14" t="s">
        <v>1899</v>
      </c>
      <c r="D120" s="16">
        <v>46148</v>
      </c>
      <c r="E120" s="16"/>
      <c r="F120" s="14" t="s">
        <v>1900</v>
      </c>
      <c r="G120" s="14" t="s">
        <v>1874</v>
      </c>
      <c r="H120" s="14" t="s">
        <v>1875</v>
      </c>
      <c r="I120" s="15">
        <v>159.25</v>
      </c>
      <c r="J120" s="77">
        <v>4</v>
      </c>
      <c r="K120" s="92"/>
    </row>
    <row r="121" spans="1:11" ht="32.450000000000003" customHeight="1" x14ac:dyDescent="0.2">
      <c r="A121" s="14" t="s">
        <v>1854</v>
      </c>
      <c r="B121" s="14" t="s">
        <v>1901</v>
      </c>
      <c r="C121" s="14" t="s">
        <v>1902</v>
      </c>
      <c r="D121" s="16">
        <v>46148</v>
      </c>
      <c r="E121" s="16"/>
      <c r="F121" s="14" t="s">
        <v>1903</v>
      </c>
      <c r="G121" s="14"/>
      <c r="H121" s="14" t="s">
        <v>1904</v>
      </c>
      <c r="I121" s="15">
        <v>2396.17</v>
      </c>
      <c r="J121" s="77">
        <v>3</v>
      </c>
      <c r="K121" s="92"/>
    </row>
    <row r="122" spans="1:11" ht="22.5" x14ac:dyDescent="0.2">
      <c r="A122" s="14" t="s">
        <v>1854</v>
      </c>
      <c r="B122" s="14" t="s">
        <v>1905</v>
      </c>
      <c r="C122" s="14" t="s">
        <v>1906</v>
      </c>
      <c r="D122" s="16">
        <v>46155</v>
      </c>
      <c r="E122" s="16"/>
      <c r="F122" s="14" t="s">
        <v>1907</v>
      </c>
      <c r="G122" s="14" t="s">
        <v>1874</v>
      </c>
      <c r="H122" s="14" t="s">
        <v>1875</v>
      </c>
      <c r="I122" s="15">
        <v>30.75</v>
      </c>
      <c r="J122" s="77">
        <v>4</v>
      </c>
      <c r="K122" s="92"/>
    </row>
    <row r="123" spans="1:11" ht="34.15" customHeight="1" x14ac:dyDescent="0.2">
      <c r="A123" s="14" t="s">
        <v>1854</v>
      </c>
      <c r="B123" s="14" t="s">
        <v>1908</v>
      </c>
      <c r="C123" s="14" t="s">
        <v>1909</v>
      </c>
      <c r="D123" s="16">
        <v>46167</v>
      </c>
      <c r="E123" s="16"/>
      <c r="F123" s="14" t="s">
        <v>1910</v>
      </c>
      <c r="G123" s="14" t="s">
        <v>1911</v>
      </c>
      <c r="H123" s="14" t="s">
        <v>1912</v>
      </c>
      <c r="I123" s="15">
        <v>345</v>
      </c>
      <c r="J123" s="77">
        <v>3</v>
      </c>
      <c r="K123" s="92"/>
    </row>
    <row r="124" spans="1:11" ht="22.5" x14ac:dyDescent="0.2">
      <c r="A124" s="14" t="s">
        <v>1854</v>
      </c>
      <c r="B124" s="14" t="s">
        <v>1913</v>
      </c>
      <c r="C124" s="14"/>
      <c r="D124" s="16">
        <v>46171</v>
      </c>
      <c r="E124" s="16"/>
      <c r="F124" s="14" t="s">
        <v>1865</v>
      </c>
      <c r="G124" s="14" t="s">
        <v>1862</v>
      </c>
      <c r="H124" s="14" t="s">
        <v>1861</v>
      </c>
      <c r="I124" s="15">
        <v>13</v>
      </c>
      <c r="J124" s="77">
        <v>4</v>
      </c>
      <c r="K124" s="92"/>
    </row>
    <row r="125" spans="1:11" ht="12.75" x14ac:dyDescent="0.2">
      <c r="A125" s="14"/>
      <c r="B125" s="14"/>
      <c r="C125" s="14"/>
      <c r="D125" s="16"/>
      <c r="E125" s="16"/>
      <c r="F125" s="14"/>
      <c r="G125" s="14"/>
      <c r="H125" s="14"/>
      <c r="I125" s="15"/>
      <c r="J125" s="77"/>
      <c r="K125" s="92"/>
    </row>
    <row r="126" spans="1:11" ht="12.75" x14ac:dyDescent="0.2">
      <c r="A126" s="14"/>
      <c r="B126" s="14"/>
      <c r="C126" s="14"/>
      <c r="D126" s="16"/>
      <c r="E126" s="16"/>
      <c r="F126" s="14"/>
      <c r="G126" s="14"/>
      <c r="H126" s="14"/>
      <c r="I126" s="15"/>
      <c r="J126" s="77"/>
      <c r="K126" s="92"/>
    </row>
    <row r="127" spans="1:11" ht="12.75" x14ac:dyDescent="0.2">
      <c r="A127" s="14"/>
      <c r="B127" s="14"/>
      <c r="C127" s="14"/>
      <c r="D127" s="16"/>
      <c r="E127" s="16"/>
      <c r="F127" s="14"/>
      <c r="G127" s="14"/>
      <c r="H127" s="14"/>
      <c r="I127" s="15"/>
      <c r="J127" s="77"/>
      <c r="K127" s="92"/>
    </row>
    <row r="128" spans="1:11" ht="12.75" x14ac:dyDescent="0.2">
      <c r="A128" s="14"/>
      <c r="B128" s="14"/>
      <c r="C128" s="14"/>
      <c r="D128" s="16"/>
      <c r="E128" s="16"/>
      <c r="F128" s="14"/>
      <c r="G128" s="14"/>
      <c r="H128" s="14"/>
      <c r="I128" s="15"/>
      <c r="J128" s="77"/>
      <c r="K128" s="92"/>
    </row>
    <row r="129" spans="1:11" ht="12.75" x14ac:dyDescent="0.2">
      <c r="A129" s="14"/>
      <c r="B129" s="14"/>
      <c r="C129" s="14"/>
      <c r="D129" s="16"/>
      <c r="E129" s="16"/>
      <c r="F129" s="14"/>
      <c r="G129" s="14"/>
      <c r="H129" s="14"/>
      <c r="I129" s="15"/>
      <c r="J129" s="77"/>
      <c r="K129" s="92"/>
    </row>
    <row r="130" spans="1:11" ht="12.75" x14ac:dyDescent="0.2">
      <c r="A130" s="14"/>
      <c r="B130" s="14"/>
      <c r="C130" s="14"/>
      <c r="D130" s="16"/>
      <c r="E130" s="16"/>
      <c r="F130" s="14"/>
      <c r="G130" s="14"/>
      <c r="H130" s="14"/>
      <c r="I130" s="15"/>
      <c r="J130" s="77"/>
      <c r="K130" s="92"/>
    </row>
    <row r="131" spans="1:11" ht="12.75" x14ac:dyDescent="0.2">
      <c r="A131" s="14"/>
      <c r="B131" s="14"/>
      <c r="C131" s="14"/>
      <c r="D131" s="16"/>
      <c r="E131" s="16"/>
      <c r="F131" s="14"/>
      <c r="G131" s="14"/>
      <c r="H131" s="14"/>
      <c r="I131" s="15"/>
      <c r="J131" s="77"/>
      <c r="K131" s="92"/>
    </row>
    <row r="132" spans="1:11" ht="12.75" x14ac:dyDescent="0.2">
      <c r="A132" s="14"/>
      <c r="B132" s="14"/>
      <c r="C132" s="14"/>
      <c r="D132" s="16"/>
      <c r="E132" s="16"/>
      <c r="F132" s="14"/>
      <c r="G132" s="14"/>
      <c r="H132" s="14"/>
      <c r="I132" s="15"/>
      <c r="J132" s="77"/>
      <c r="K132" s="92"/>
    </row>
    <row r="133" spans="1:11" ht="12.75" x14ac:dyDescent="0.2">
      <c r="A133" s="14"/>
      <c r="B133" s="14"/>
      <c r="C133" s="14"/>
      <c r="D133" s="16"/>
      <c r="E133" s="16"/>
      <c r="F133" s="14"/>
      <c r="G133" s="14"/>
      <c r="H133" s="14"/>
      <c r="I133" s="15"/>
      <c r="J133" s="77"/>
      <c r="K133" s="92"/>
    </row>
    <row r="134" spans="1:11" ht="12.75" x14ac:dyDescent="0.2">
      <c r="A134" s="14"/>
      <c r="B134" s="14"/>
      <c r="C134" s="14"/>
      <c r="D134" s="16"/>
      <c r="E134" s="16"/>
      <c r="F134" s="14"/>
      <c r="G134" s="14"/>
      <c r="H134" s="14"/>
      <c r="I134" s="15"/>
      <c r="J134" s="77"/>
      <c r="K134" s="92"/>
    </row>
    <row r="135" spans="1:11" ht="12.75" x14ac:dyDescent="0.2">
      <c r="A135" s="14"/>
      <c r="B135" s="14"/>
      <c r="C135" s="14"/>
      <c r="D135" s="16"/>
      <c r="E135" s="16"/>
      <c r="F135" s="14"/>
      <c r="G135" s="14"/>
      <c r="H135" s="14"/>
      <c r="I135" s="15"/>
      <c r="J135" s="77"/>
      <c r="K135" s="92"/>
    </row>
    <row r="136" spans="1:11" ht="12.75" x14ac:dyDescent="0.2">
      <c r="A136" s="14"/>
      <c r="B136" s="14"/>
      <c r="C136" s="14"/>
      <c r="D136" s="16"/>
      <c r="E136" s="16"/>
      <c r="F136" s="14"/>
      <c r="G136" s="14"/>
      <c r="H136" s="14"/>
      <c r="I136" s="15"/>
      <c r="J136" s="77"/>
      <c r="K136" s="92"/>
    </row>
    <row r="137" spans="1:11" ht="12.75" x14ac:dyDescent="0.2">
      <c r="A137" s="14"/>
      <c r="B137" s="14"/>
      <c r="C137" s="14"/>
      <c r="D137" s="16"/>
      <c r="E137" s="16"/>
      <c r="F137" s="14"/>
      <c r="G137" s="14"/>
      <c r="H137" s="14"/>
      <c r="I137" s="15"/>
      <c r="J137" s="77"/>
      <c r="K137" s="92"/>
    </row>
    <row r="138" spans="1:11" ht="12.75" x14ac:dyDescent="0.2">
      <c r="A138" s="14"/>
      <c r="B138" s="14"/>
      <c r="C138" s="14"/>
      <c r="D138" s="16"/>
      <c r="E138" s="16"/>
      <c r="F138" s="14"/>
      <c r="G138" s="14"/>
      <c r="H138" s="14"/>
      <c r="I138" s="15"/>
      <c r="J138" s="77"/>
      <c r="K138" s="92"/>
    </row>
    <row r="139" spans="1:11" ht="12.75" x14ac:dyDescent="0.2">
      <c r="A139" s="14"/>
      <c r="B139" s="14"/>
      <c r="C139" s="14"/>
      <c r="D139" s="16"/>
      <c r="E139" s="16"/>
      <c r="F139" s="14"/>
      <c r="G139" s="14"/>
      <c r="H139" s="14"/>
      <c r="I139" s="15"/>
      <c r="J139" s="77"/>
      <c r="K139" s="92"/>
    </row>
    <row r="140" spans="1:11" ht="12.75" x14ac:dyDescent="0.2">
      <c r="A140" s="14"/>
      <c r="B140" s="14"/>
      <c r="C140" s="14"/>
      <c r="D140" s="16"/>
      <c r="E140" s="16"/>
      <c r="F140" s="14"/>
      <c r="G140" s="14"/>
      <c r="H140" s="14"/>
      <c r="I140" s="15"/>
      <c r="J140" s="77"/>
      <c r="K140" s="92"/>
    </row>
    <row r="141" spans="1:11" ht="12.75" x14ac:dyDescent="0.2">
      <c r="A141" s="14"/>
      <c r="B141" s="14"/>
      <c r="C141" s="14"/>
      <c r="D141" s="16"/>
      <c r="E141" s="16"/>
      <c r="F141" s="14"/>
      <c r="G141" s="14"/>
      <c r="H141" s="14"/>
      <c r="I141" s="15"/>
      <c r="J141" s="77"/>
      <c r="K141" s="92"/>
    </row>
    <row r="142" spans="1:11" ht="12.75" x14ac:dyDescent="0.2">
      <c r="A142" s="14"/>
      <c r="B142" s="14"/>
      <c r="C142" s="14"/>
      <c r="D142" s="16"/>
      <c r="E142" s="16"/>
      <c r="F142" s="14"/>
      <c r="G142" s="14"/>
      <c r="H142" s="14"/>
      <c r="I142" s="15"/>
      <c r="J142" s="77"/>
      <c r="K142" s="92"/>
    </row>
    <row r="143" spans="1:11" ht="12.75" x14ac:dyDescent="0.2">
      <c r="A143" s="14"/>
      <c r="B143" s="14"/>
      <c r="C143" s="14"/>
      <c r="D143" s="16"/>
      <c r="E143" s="16"/>
      <c r="F143" s="14"/>
      <c r="G143" s="14"/>
      <c r="H143" s="14"/>
      <c r="I143" s="15"/>
      <c r="J143" s="77"/>
      <c r="K143" s="92"/>
    </row>
    <row r="144" spans="1:11" ht="12.75" x14ac:dyDescent="0.2">
      <c r="A144" s="14"/>
      <c r="B144" s="14"/>
      <c r="C144" s="14"/>
      <c r="D144" s="16"/>
      <c r="E144" s="16"/>
      <c r="F144" s="14"/>
      <c r="G144" s="14"/>
      <c r="H144" s="14"/>
      <c r="I144" s="15"/>
      <c r="J144" s="77"/>
      <c r="K144" s="92"/>
    </row>
    <row r="145" spans="1:11" ht="12.75" x14ac:dyDescent="0.2">
      <c r="A145" s="14"/>
      <c r="B145" s="14"/>
      <c r="C145" s="14"/>
      <c r="D145" s="16"/>
      <c r="E145" s="16"/>
      <c r="F145" s="14"/>
      <c r="G145" s="14"/>
      <c r="H145" s="14"/>
      <c r="I145" s="15"/>
      <c r="J145" s="77"/>
      <c r="K145" s="92"/>
    </row>
    <row r="146" spans="1:11" ht="12.75" x14ac:dyDescent="0.2">
      <c r="A146" s="14"/>
      <c r="B146" s="14"/>
      <c r="C146" s="14"/>
      <c r="D146" s="16"/>
      <c r="E146" s="16"/>
      <c r="F146" s="14"/>
      <c r="G146" s="14"/>
      <c r="H146" s="14"/>
      <c r="I146" s="15"/>
      <c r="J146" s="77"/>
      <c r="K146" s="92"/>
    </row>
    <row r="147" spans="1:11" ht="12.75" x14ac:dyDescent="0.2">
      <c r="A147" s="14"/>
      <c r="B147" s="14"/>
      <c r="C147" s="14"/>
      <c r="D147" s="16"/>
      <c r="E147" s="16"/>
      <c r="F147" s="14"/>
      <c r="G147" s="14"/>
      <c r="H147" s="14"/>
      <c r="I147" s="15"/>
      <c r="J147" s="77"/>
      <c r="K147" s="92"/>
    </row>
    <row r="148" spans="1:11" ht="12.75" x14ac:dyDescent="0.2">
      <c r="A148" s="14"/>
      <c r="B148" s="14"/>
      <c r="C148" s="14"/>
      <c r="D148" s="16"/>
      <c r="E148" s="16"/>
      <c r="F148" s="14"/>
      <c r="G148" s="14"/>
      <c r="H148" s="14"/>
      <c r="I148" s="15"/>
      <c r="J148" s="77"/>
      <c r="K148" s="92"/>
    </row>
    <row r="149" spans="1:11" ht="12.75" x14ac:dyDescent="0.2">
      <c r="A149" s="14"/>
      <c r="B149" s="14"/>
      <c r="C149" s="14"/>
      <c r="D149" s="16"/>
      <c r="E149" s="16"/>
      <c r="F149" s="14"/>
      <c r="G149" s="14"/>
      <c r="H149" s="14"/>
      <c r="I149" s="15"/>
      <c r="J149" s="77"/>
      <c r="K149" s="92"/>
    </row>
    <row r="150" spans="1:11" ht="12.75" x14ac:dyDescent="0.2">
      <c r="A150" s="14"/>
      <c r="B150" s="14"/>
      <c r="C150" s="14"/>
      <c r="D150" s="16"/>
      <c r="E150" s="16"/>
      <c r="F150" s="14"/>
      <c r="G150" s="14"/>
      <c r="H150" s="14"/>
      <c r="I150" s="15"/>
      <c r="J150" s="77"/>
      <c r="K150" s="92"/>
    </row>
    <row r="151" spans="1:11" ht="12.75" x14ac:dyDescent="0.2">
      <c r="A151" s="14"/>
      <c r="B151" s="14"/>
      <c r="C151" s="14"/>
      <c r="D151" s="16"/>
      <c r="E151" s="16"/>
      <c r="F151" s="14"/>
      <c r="G151" s="14"/>
      <c r="H151" s="14"/>
      <c r="I151" s="15"/>
      <c r="J151" s="77"/>
      <c r="K151" s="92"/>
    </row>
    <row r="152" spans="1:11" ht="12.75" x14ac:dyDescent="0.2">
      <c r="A152" s="14"/>
      <c r="B152" s="14"/>
      <c r="C152" s="14"/>
      <c r="D152" s="16"/>
      <c r="E152" s="16"/>
      <c r="F152" s="14"/>
      <c r="G152" s="14"/>
      <c r="H152" s="14"/>
      <c r="I152" s="15"/>
      <c r="J152" s="77"/>
      <c r="K152" s="92"/>
    </row>
    <row r="153" spans="1:11" ht="12.75" x14ac:dyDescent="0.2">
      <c r="A153" s="14"/>
      <c r="B153" s="14"/>
      <c r="C153" s="14"/>
      <c r="D153" s="16"/>
      <c r="E153" s="16"/>
      <c r="F153" s="14"/>
      <c r="G153" s="14"/>
      <c r="H153" s="14"/>
      <c r="I153" s="15"/>
      <c r="J153" s="77"/>
      <c r="K153" s="92"/>
    </row>
    <row r="154" spans="1:11" ht="12.75" x14ac:dyDescent="0.2">
      <c r="A154" s="14"/>
      <c r="B154" s="14"/>
      <c r="C154" s="14"/>
      <c r="D154" s="16"/>
      <c r="E154" s="16"/>
      <c r="F154" s="14"/>
      <c r="G154" s="14"/>
      <c r="H154" s="14"/>
      <c r="I154" s="15"/>
      <c r="J154" s="77"/>
      <c r="K154" s="92"/>
    </row>
    <row r="155" spans="1:11" ht="12.75" x14ac:dyDescent="0.2">
      <c r="A155" s="14"/>
      <c r="B155" s="14"/>
      <c r="C155" s="14"/>
      <c r="D155" s="16"/>
      <c r="E155" s="16"/>
      <c r="F155" s="14"/>
      <c r="G155" s="14"/>
      <c r="H155" s="14"/>
      <c r="I155" s="15"/>
      <c r="J155" s="77"/>
      <c r="K155" s="92"/>
    </row>
    <row r="156" spans="1:11" ht="12.75" x14ac:dyDescent="0.2">
      <c r="A156" s="14"/>
      <c r="B156" s="14"/>
      <c r="C156" s="14"/>
      <c r="D156" s="16"/>
      <c r="E156" s="16"/>
      <c r="F156" s="14"/>
      <c r="G156" s="14"/>
      <c r="H156" s="14"/>
      <c r="I156" s="15"/>
      <c r="J156" s="77"/>
      <c r="K156" s="92"/>
    </row>
    <row r="157" spans="1:11" ht="12.75" x14ac:dyDescent="0.2">
      <c r="A157" s="14"/>
      <c r="B157" s="14"/>
      <c r="C157" s="14"/>
      <c r="D157" s="16"/>
      <c r="E157" s="16"/>
      <c r="F157" s="14"/>
      <c r="G157" s="14"/>
      <c r="H157" s="14"/>
      <c r="I157" s="15"/>
      <c r="J157" s="77"/>
      <c r="K157" s="92"/>
    </row>
    <row r="158" spans="1:11" ht="12.75" x14ac:dyDescent="0.2">
      <c r="A158" s="14"/>
      <c r="B158" s="14"/>
      <c r="C158" s="14"/>
      <c r="D158" s="16"/>
      <c r="E158" s="16"/>
      <c r="F158" s="14"/>
      <c r="G158" s="14"/>
      <c r="H158" s="14"/>
      <c r="I158" s="15"/>
      <c r="J158" s="77"/>
      <c r="K158" s="92"/>
    </row>
    <row r="159" spans="1:11" ht="12.75" x14ac:dyDescent="0.2">
      <c r="A159" s="14"/>
      <c r="B159" s="14"/>
      <c r="C159" s="14"/>
      <c r="D159" s="16"/>
      <c r="E159" s="16"/>
      <c r="F159" s="14"/>
      <c r="G159" s="14"/>
      <c r="H159" s="14"/>
      <c r="I159" s="15"/>
      <c r="J159" s="77"/>
      <c r="K159" s="92"/>
    </row>
    <row r="160" spans="1:11" ht="12.75" x14ac:dyDescent="0.2">
      <c r="A160" s="14"/>
      <c r="B160" s="14"/>
      <c r="C160" s="14"/>
      <c r="D160" s="16"/>
      <c r="E160" s="16"/>
      <c r="F160" s="14"/>
      <c r="G160" s="14"/>
      <c r="H160" s="14"/>
      <c r="I160" s="15"/>
      <c r="J160" s="77"/>
      <c r="K160" s="92"/>
    </row>
    <row r="161" spans="1:11" ht="12.75" x14ac:dyDescent="0.2">
      <c r="A161" s="14"/>
      <c r="B161" s="14"/>
      <c r="C161" s="14"/>
      <c r="D161" s="16"/>
      <c r="E161" s="16"/>
      <c r="F161" s="14"/>
      <c r="G161" s="14"/>
      <c r="H161" s="14"/>
      <c r="I161" s="15"/>
      <c r="J161" s="77"/>
      <c r="K161" s="92"/>
    </row>
    <row r="162" spans="1:11" ht="12.75" x14ac:dyDescent="0.2">
      <c r="A162" s="14"/>
      <c r="B162" s="14"/>
      <c r="C162" s="14"/>
      <c r="D162" s="16"/>
      <c r="E162" s="16"/>
      <c r="F162" s="14"/>
      <c r="G162" s="14"/>
      <c r="H162" s="14"/>
      <c r="I162" s="15"/>
      <c r="J162" s="77"/>
      <c r="K162" s="92"/>
    </row>
    <row r="163" spans="1:11" ht="12.75" x14ac:dyDescent="0.2">
      <c r="A163" s="14"/>
      <c r="B163" s="14"/>
      <c r="C163" s="14"/>
      <c r="D163" s="16"/>
      <c r="E163" s="16"/>
      <c r="F163" s="14"/>
      <c r="G163" s="14"/>
      <c r="H163" s="14"/>
      <c r="I163" s="15"/>
      <c r="J163" s="77"/>
      <c r="K163" s="92"/>
    </row>
    <row r="164" spans="1:11" ht="12.75" x14ac:dyDescent="0.2">
      <c r="A164" s="14"/>
      <c r="B164" s="14"/>
      <c r="C164" s="14"/>
      <c r="D164" s="16"/>
      <c r="E164" s="16"/>
      <c r="F164" s="14"/>
      <c r="G164" s="14"/>
      <c r="H164" s="14"/>
      <c r="I164" s="15"/>
      <c r="J164" s="77"/>
      <c r="K164" s="92"/>
    </row>
    <row r="165" spans="1:11" ht="12.75" x14ac:dyDescent="0.2">
      <c r="A165" s="14"/>
      <c r="B165" s="14"/>
      <c r="C165" s="14"/>
      <c r="D165" s="16"/>
      <c r="E165" s="16"/>
      <c r="F165" s="14"/>
      <c r="G165" s="14"/>
      <c r="H165" s="14"/>
      <c r="I165" s="15"/>
      <c r="J165" s="77"/>
      <c r="K165" s="92"/>
    </row>
    <row r="166" spans="1:11" ht="12.75" x14ac:dyDescent="0.2">
      <c r="A166" s="14"/>
      <c r="B166" s="14"/>
      <c r="C166" s="14"/>
      <c r="D166" s="16"/>
      <c r="E166" s="16"/>
      <c r="F166" s="14"/>
      <c r="G166" s="14"/>
      <c r="H166" s="14"/>
      <c r="I166" s="15"/>
      <c r="J166" s="77"/>
      <c r="K166" s="92"/>
    </row>
    <row r="167" spans="1:11" ht="12.75" x14ac:dyDescent="0.2">
      <c r="A167" s="14"/>
      <c r="B167" s="14"/>
      <c r="C167" s="14"/>
      <c r="D167" s="16"/>
      <c r="E167" s="16"/>
      <c r="F167" s="14"/>
      <c r="G167" s="14"/>
      <c r="H167" s="14"/>
      <c r="I167" s="15"/>
      <c r="J167" s="77"/>
      <c r="K167" s="92"/>
    </row>
    <row r="168" spans="1:11" ht="12.75" x14ac:dyDescent="0.2">
      <c r="A168" s="14"/>
      <c r="B168" s="14"/>
      <c r="C168" s="14"/>
      <c r="D168" s="16"/>
      <c r="E168" s="16"/>
      <c r="F168" s="14"/>
      <c r="G168" s="14"/>
      <c r="H168" s="14"/>
      <c r="I168" s="15"/>
      <c r="J168" s="77"/>
      <c r="K168" s="92"/>
    </row>
    <row r="169" spans="1:11" ht="12.75" x14ac:dyDescent="0.2">
      <c r="A169" s="14"/>
      <c r="B169" s="14"/>
      <c r="C169" s="14"/>
      <c r="D169" s="16"/>
      <c r="E169" s="16"/>
      <c r="F169" s="14"/>
      <c r="G169" s="14"/>
      <c r="H169" s="14"/>
      <c r="I169" s="15"/>
      <c r="J169" s="77"/>
      <c r="K169" s="92"/>
    </row>
    <row r="170" spans="1:11" ht="12.75" x14ac:dyDescent="0.2">
      <c r="A170" s="14"/>
      <c r="B170" s="14"/>
      <c r="C170" s="14"/>
      <c r="D170" s="16"/>
      <c r="E170" s="16"/>
      <c r="F170" s="14"/>
      <c r="G170" s="14"/>
      <c r="H170" s="14"/>
      <c r="I170" s="15"/>
      <c r="J170" s="77"/>
      <c r="K170" s="92"/>
    </row>
    <row r="171" spans="1:11" ht="12.75" x14ac:dyDescent="0.2">
      <c r="A171" s="14"/>
      <c r="B171" s="14"/>
      <c r="C171" s="14"/>
      <c r="D171" s="16"/>
      <c r="E171" s="16"/>
      <c r="F171" s="14"/>
      <c r="G171" s="14"/>
      <c r="H171" s="14"/>
      <c r="I171" s="15"/>
      <c r="J171" s="77"/>
      <c r="K171" s="92"/>
    </row>
    <row r="172" spans="1:11" ht="12.75" x14ac:dyDescent="0.2">
      <c r="A172" s="14"/>
      <c r="B172" s="14"/>
      <c r="C172" s="14"/>
      <c r="D172" s="16"/>
      <c r="E172" s="16"/>
      <c r="F172" s="14"/>
      <c r="G172" s="14"/>
      <c r="H172" s="14"/>
      <c r="I172" s="15"/>
      <c r="J172" s="77"/>
      <c r="K172" s="92"/>
    </row>
    <row r="173" spans="1:11" ht="12.75" x14ac:dyDescent="0.2">
      <c r="A173" s="14"/>
      <c r="B173" s="14"/>
      <c r="C173" s="14"/>
      <c r="D173" s="16"/>
      <c r="E173" s="16"/>
      <c r="F173" s="14"/>
      <c r="G173" s="14"/>
      <c r="H173" s="14"/>
      <c r="I173" s="15"/>
      <c r="J173" s="77"/>
      <c r="K173" s="92"/>
    </row>
    <row r="174" spans="1:11" ht="12.75" x14ac:dyDescent="0.2">
      <c r="A174" s="14"/>
      <c r="B174" s="14"/>
      <c r="C174" s="14"/>
      <c r="D174" s="16"/>
      <c r="E174" s="16"/>
      <c r="F174" s="14"/>
      <c r="G174" s="14"/>
      <c r="H174" s="14"/>
      <c r="I174" s="15"/>
      <c r="J174" s="77"/>
      <c r="K174" s="92"/>
    </row>
    <row r="175" spans="1:11" ht="12.75" x14ac:dyDescent="0.2">
      <c r="A175" s="14"/>
      <c r="B175" s="14"/>
      <c r="C175" s="14"/>
      <c r="D175" s="16"/>
      <c r="E175" s="16"/>
      <c r="F175" s="14"/>
      <c r="G175" s="14"/>
      <c r="H175" s="14"/>
      <c r="I175" s="15"/>
      <c r="J175" s="77"/>
      <c r="K175" s="92"/>
    </row>
    <row r="176" spans="1:11" ht="12.75" x14ac:dyDescent="0.2">
      <c r="A176" s="14"/>
      <c r="B176" s="14"/>
      <c r="C176" s="14"/>
      <c r="D176" s="16"/>
      <c r="E176" s="16"/>
      <c r="F176" s="14"/>
      <c r="G176" s="14"/>
      <c r="H176" s="14"/>
      <c r="I176" s="15"/>
      <c r="J176" s="77"/>
      <c r="K176" s="92"/>
    </row>
    <row r="177" spans="1:11" ht="12.75" x14ac:dyDescent="0.2">
      <c r="A177" s="14"/>
      <c r="B177" s="14"/>
      <c r="C177" s="14"/>
      <c r="D177" s="16"/>
      <c r="E177" s="16"/>
      <c r="F177" s="14"/>
      <c r="G177" s="14"/>
      <c r="H177" s="14"/>
      <c r="I177" s="15"/>
      <c r="J177" s="77"/>
      <c r="K177" s="92"/>
    </row>
    <row r="178" spans="1:11" ht="12.75" x14ac:dyDescent="0.2">
      <c r="A178" s="14"/>
      <c r="B178" s="14"/>
      <c r="C178" s="14"/>
      <c r="D178" s="16"/>
      <c r="E178" s="16"/>
      <c r="F178" s="14"/>
      <c r="G178" s="14"/>
      <c r="H178" s="14"/>
      <c r="I178" s="15"/>
      <c r="J178" s="77"/>
      <c r="K178" s="92"/>
    </row>
    <row r="179" spans="1:11" ht="12.75" x14ac:dyDescent="0.2">
      <c r="A179" s="14"/>
      <c r="B179" s="14"/>
      <c r="C179" s="14"/>
      <c r="D179" s="16"/>
      <c r="E179" s="16"/>
      <c r="F179" s="14"/>
      <c r="G179" s="14"/>
      <c r="H179" s="14"/>
      <c r="I179" s="15"/>
      <c r="J179" s="77"/>
      <c r="K179" s="92"/>
    </row>
    <row r="180" spans="1:11" ht="12.75" x14ac:dyDescent="0.2">
      <c r="A180" s="14"/>
      <c r="B180" s="14"/>
      <c r="C180" s="14"/>
      <c r="D180" s="16"/>
      <c r="E180" s="16"/>
      <c r="F180" s="14"/>
      <c r="G180" s="14"/>
      <c r="H180" s="14"/>
      <c r="I180" s="15"/>
      <c r="J180" s="77"/>
      <c r="K180" s="92"/>
    </row>
    <row r="181" spans="1:11" ht="12.75" x14ac:dyDescent="0.2">
      <c r="A181" s="14"/>
      <c r="B181" s="14"/>
      <c r="C181" s="14"/>
      <c r="D181" s="16"/>
      <c r="E181" s="16"/>
      <c r="F181" s="14"/>
      <c r="G181" s="14"/>
      <c r="H181" s="14"/>
      <c r="I181" s="15"/>
      <c r="J181" s="77"/>
      <c r="K181" s="92"/>
    </row>
    <row r="182" spans="1:11" ht="12.75" x14ac:dyDescent="0.2">
      <c r="A182" s="14"/>
      <c r="B182" s="14"/>
      <c r="C182" s="14"/>
      <c r="D182" s="16"/>
      <c r="E182" s="16"/>
      <c r="F182" s="14"/>
      <c r="G182" s="14"/>
      <c r="H182" s="14"/>
      <c r="I182" s="15"/>
      <c r="J182" s="77"/>
      <c r="K182" s="92"/>
    </row>
    <row r="183" spans="1:11" ht="12.75" x14ac:dyDescent="0.2">
      <c r="A183" s="14"/>
      <c r="B183" s="14"/>
      <c r="C183" s="14"/>
      <c r="D183" s="16"/>
      <c r="E183" s="16"/>
      <c r="F183" s="14"/>
      <c r="G183" s="14"/>
      <c r="H183" s="14"/>
      <c r="I183" s="15"/>
      <c r="J183" s="77"/>
      <c r="K183" s="92"/>
    </row>
    <row r="184" spans="1:11" ht="12.75" x14ac:dyDescent="0.2">
      <c r="A184" s="14"/>
      <c r="B184" s="14"/>
      <c r="C184" s="14"/>
      <c r="D184" s="16"/>
      <c r="E184" s="16"/>
      <c r="F184" s="14"/>
      <c r="G184" s="14"/>
      <c r="H184" s="14"/>
      <c r="I184" s="15"/>
      <c r="J184" s="77"/>
      <c r="K184" s="92"/>
    </row>
    <row r="185" spans="1:11" ht="12.75" x14ac:dyDescent="0.2">
      <c r="A185" s="14"/>
      <c r="B185" s="14"/>
      <c r="C185" s="14"/>
      <c r="D185" s="16"/>
      <c r="E185" s="16"/>
      <c r="F185" s="14"/>
      <c r="G185" s="14"/>
      <c r="H185" s="14"/>
      <c r="I185" s="15"/>
      <c r="J185" s="77"/>
      <c r="K185" s="92"/>
    </row>
    <row r="186" spans="1:11" ht="12.75" x14ac:dyDescent="0.2">
      <c r="A186" s="14"/>
      <c r="B186" s="14"/>
      <c r="C186" s="14"/>
      <c r="D186" s="16"/>
      <c r="E186" s="16"/>
      <c r="F186" s="14"/>
      <c r="G186" s="14"/>
      <c r="H186" s="14"/>
      <c r="I186" s="15"/>
      <c r="J186" s="77"/>
      <c r="K186" s="92"/>
    </row>
    <row r="187" spans="1:11" ht="12.75" x14ac:dyDescent="0.2">
      <c r="A187" s="14"/>
      <c r="B187" s="14"/>
      <c r="C187" s="14"/>
      <c r="D187" s="16"/>
      <c r="E187" s="16"/>
      <c r="F187" s="14"/>
      <c r="G187" s="14"/>
      <c r="H187" s="14"/>
      <c r="I187" s="15"/>
      <c r="J187" s="77"/>
      <c r="K187" s="92"/>
    </row>
    <row r="188" spans="1:11" ht="12.75" x14ac:dyDescent="0.2">
      <c r="A188" s="14"/>
      <c r="B188" s="14"/>
      <c r="C188" s="14"/>
      <c r="D188" s="16"/>
      <c r="E188" s="16"/>
      <c r="F188" s="14"/>
      <c r="G188" s="14"/>
      <c r="H188" s="14"/>
      <c r="I188" s="15"/>
      <c r="J188" s="77"/>
      <c r="K188" s="92"/>
    </row>
    <row r="189" spans="1:11" ht="12.75" x14ac:dyDescent="0.2">
      <c r="A189" s="14"/>
      <c r="B189" s="14"/>
      <c r="C189" s="14"/>
      <c r="D189" s="16"/>
      <c r="E189" s="16"/>
      <c r="F189" s="14"/>
      <c r="G189" s="14"/>
      <c r="H189" s="14"/>
      <c r="I189" s="15"/>
      <c r="J189" s="77"/>
      <c r="K189" s="92"/>
    </row>
    <row r="190" spans="1:11" ht="12.75" x14ac:dyDescent="0.2">
      <c r="A190" s="14"/>
      <c r="B190" s="14"/>
      <c r="C190" s="14"/>
      <c r="D190" s="16"/>
      <c r="E190" s="16"/>
      <c r="F190" s="14"/>
      <c r="G190" s="14"/>
      <c r="H190" s="14"/>
      <c r="I190" s="15"/>
      <c r="J190" s="77"/>
      <c r="K190" s="92"/>
    </row>
    <row r="191" spans="1:11" ht="12.75" x14ac:dyDescent="0.2">
      <c r="A191" s="14"/>
      <c r="B191" s="14"/>
      <c r="C191" s="14"/>
      <c r="D191" s="16"/>
      <c r="E191" s="16"/>
      <c r="F191" s="14"/>
      <c r="G191" s="14"/>
      <c r="H191" s="14"/>
      <c r="I191" s="15"/>
      <c r="J191" s="77"/>
      <c r="K191" s="92"/>
    </row>
    <row r="192" spans="1:11" ht="12.75" x14ac:dyDescent="0.2">
      <c r="A192" s="14"/>
      <c r="B192" s="14"/>
      <c r="C192" s="14"/>
      <c r="D192" s="16"/>
      <c r="E192" s="16"/>
      <c r="F192" s="14"/>
      <c r="G192" s="14"/>
      <c r="H192" s="14"/>
      <c r="I192" s="15"/>
      <c r="J192" s="77"/>
      <c r="K192" s="92"/>
    </row>
    <row r="193" spans="1:11" ht="12.75" x14ac:dyDescent="0.2">
      <c r="A193" s="14"/>
      <c r="B193" s="14"/>
      <c r="C193" s="14"/>
      <c r="D193" s="16"/>
      <c r="E193" s="16"/>
      <c r="F193" s="14"/>
      <c r="G193" s="14"/>
      <c r="H193" s="14"/>
      <c r="I193" s="15"/>
      <c r="J193" s="77"/>
      <c r="K193" s="92"/>
    </row>
    <row r="194" spans="1:11" ht="12.75" x14ac:dyDescent="0.2">
      <c r="A194" s="14"/>
      <c r="B194" s="14"/>
      <c r="C194" s="14"/>
      <c r="D194" s="16"/>
      <c r="E194" s="16"/>
      <c r="F194" s="14"/>
      <c r="G194" s="14"/>
      <c r="H194" s="14"/>
      <c r="I194" s="15"/>
      <c r="J194" s="77"/>
      <c r="K194" s="92"/>
    </row>
    <row r="195" spans="1:11" ht="12.75" x14ac:dyDescent="0.2">
      <c r="A195" s="14"/>
      <c r="B195" s="14"/>
      <c r="C195" s="14"/>
      <c r="D195" s="16"/>
      <c r="E195" s="16"/>
      <c r="F195" s="14"/>
      <c r="G195" s="14"/>
      <c r="H195" s="14"/>
      <c r="I195" s="15"/>
      <c r="J195" s="77"/>
      <c r="K195" s="92"/>
    </row>
    <row r="196" spans="1:11" ht="12.75" x14ac:dyDescent="0.2">
      <c r="A196" s="14"/>
      <c r="B196" s="14"/>
      <c r="C196" s="14"/>
      <c r="D196" s="16"/>
      <c r="E196" s="16"/>
      <c r="F196" s="14"/>
      <c r="G196" s="14"/>
      <c r="H196" s="14"/>
      <c r="I196" s="15"/>
      <c r="J196" s="77"/>
      <c r="K196" s="92"/>
    </row>
    <row r="197" spans="1:11" ht="12.75" x14ac:dyDescent="0.2">
      <c r="A197" s="14"/>
      <c r="B197" s="14"/>
      <c r="C197" s="14"/>
      <c r="D197" s="16"/>
      <c r="E197" s="16"/>
      <c r="F197" s="14"/>
      <c r="G197" s="14"/>
      <c r="H197" s="14"/>
      <c r="I197" s="15"/>
      <c r="J197" s="77"/>
      <c r="K197" s="92"/>
    </row>
    <row r="198" spans="1:11" ht="12.75" x14ac:dyDescent="0.2">
      <c r="A198" s="14"/>
      <c r="B198" s="14"/>
      <c r="C198" s="14"/>
      <c r="D198" s="16"/>
      <c r="E198" s="16"/>
      <c r="F198" s="14"/>
      <c r="G198" s="14"/>
      <c r="H198" s="14"/>
      <c r="I198" s="15"/>
      <c r="J198" s="77"/>
      <c r="K198" s="92"/>
    </row>
    <row r="199" spans="1:11" ht="12.75" x14ac:dyDescent="0.2">
      <c r="A199" s="14"/>
      <c r="B199" s="14"/>
      <c r="C199" s="14"/>
      <c r="D199" s="16"/>
      <c r="E199" s="16"/>
      <c r="F199" s="14"/>
      <c r="G199" s="14"/>
      <c r="H199" s="14"/>
      <c r="I199" s="15"/>
      <c r="J199" s="77"/>
      <c r="K199" s="92"/>
    </row>
    <row r="200" spans="1:11" ht="12.75" x14ac:dyDescent="0.2">
      <c r="A200" s="14"/>
      <c r="B200" s="14"/>
      <c r="C200" s="14"/>
      <c r="D200" s="16"/>
      <c r="E200" s="16"/>
      <c r="F200" s="14"/>
      <c r="G200" s="14"/>
      <c r="H200" s="14"/>
      <c r="I200" s="15"/>
      <c r="J200" s="77"/>
      <c r="K200" s="92"/>
    </row>
    <row r="201" spans="1:11" ht="12.75" x14ac:dyDescent="0.2">
      <c r="A201" s="14"/>
      <c r="B201" s="14"/>
      <c r="C201" s="14"/>
      <c r="D201" s="16"/>
      <c r="E201" s="16"/>
      <c r="F201" s="14"/>
      <c r="G201" s="14"/>
      <c r="H201" s="14"/>
      <c r="I201" s="15"/>
      <c r="J201" s="77"/>
      <c r="K201" s="92"/>
    </row>
    <row r="202" spans="1:11" ht="12.75" x14ac:dyDescent="0.2">
      <c r="A202" s="14"/>
      <c r="B202" s="14"/>
      <c r="C202" s="14"/>
      <c r="D202" s="16"/>
      <c r="E202" s="16"/>
      <c r="F202" s="14"/>
      <c r="G202" s="14"/>
      <c r="H202" s="14"/>
      <c r="I202" s="15"/>
      <c r="J202" s="77"/>
      <c r="K202" s="92"/>
    </row>
    <row r="203" spans="1:11" ht="12.75" x14ac:dyDescent="0.2">
      <c r="A203" s="14"/>
      <c r="B203" s="14"/>
      <c r="C203" s="14"/>
      <c r="D203" s="16"/>
      <c r="E203" s="16"/>
      <c r="F203" s="14"/>
      <c r="G203" s="14"/>
      <c r="H203" s="14"/>
      <c r="I203" s="15"/>
      <c r="J203" s="77"/>
      <c r="K203" s="92"/>
    </row>
    <row r="204" spans="1:11" ht="12.75" x14ac:dyDescent="0.2">
      <c r="A204" s="14"/>
      <c r="B204" s="14"/>
      <c r="C204" s="14"/>
      <c r="D204" s="16"/>
      <c r="E204" s="16"/>
      <c r="F204" s="14"/>
      <c r="G204" s="14"/>
      <c r="H204" s="14"/>
      <c r="I204" s="15"/>
      <c r="J204" s="77"/>
      <c r="K204" s="92"/>
    </row>
    <row r="205" spans="1:11" ht="12.75" x14ac:dyDescent="0.2">
      <c r="A205" s="14"/>
      <c r="B205" s="14"/>
      <c r="C205" s="14"/>
      <c r="D205" s="16"/>
      <c r="E205" s="16"/>
      <c r="F205" s="14"/>
      <c r="G205" s="14"/>
      <c r="H205" s="14"/>
      <c r="I205" s="15"/>
      <c r="J205" s="77"/>
      <c r="K205" s="92"/>
    </row>
    <row r="206" spans="1:11" ht="12.75" x14ac:dyDescent="0.2">
      <c r="A206" s="14"/>
      <c r="B206" s="14"/>
      <c r="C206" s="14"/>
      <c r="D206" s="16"/>
      <c r="E206" s="16"/>
      <c r="F206" s="14"/>
      <c r="G206" s="14"/>
      <c r="H206" s="14"/>
      <c r="I206" s="15"/>
      <c r="J206" s="77"/>
      <c r="K206" s="92"/>
    </row>
    <row r="207" spans="1:11" ht="12.75" x14ac:dyDescent="0.2">
      <c r="A207" s="14"/>
      <c r="B207" s="14"/>
      <c r="C207" s="14"/>
      <c r="D207" s="16"/>
      <c r="E207" s="16"/>
      <c r="F207" s="14"/>
      <c r="G207" s="14"/>
      <c r="H207" s="14"/>
      <c r="I207" s="15"/>
      <c r="J207" s="77"/>
      <c r="K207" s="92"/>
    </row>
    <row r="208" spans="1:11" ht="12.75" x14ac:dyDescent="0.2">
      <c r="A208" s="14"/>
      <c r="B208" s="14"/>
      <c r="C208" s="14"/>
      <c r="D208" s="16"/>
      <c r="E208" s="16"/>
      <c r="F208" s="14"/>
      <c r="G208" s="14"/>
      <c r="H208" s="14"/>
      <c r="I208" s="15"/>
      <c r="J208" s="77"/>
      <c r="K208" s="92"/>
    </row>
    <row r="209" spans="1:11" ht="12.75" x14ac:dyDescent="0.2">
      <c r="A209" s="14"/>
      <c r="B209" s="14"/>
      <c r="C209" s="14"/>
      <c r="D209" s="16"/>
      <c r="E209" s="16"/>
      <c r="F209" s="14"/>
      <c r="G209" s="14"/>
      <c r="H209" s="14"/>
      <c r="I209" s="15"/>
      <c r="J209" s="77"/>
      <c r="K209" s="92"/>
    </row>
    <row r="210" spans="1:11" ht="12.75" x14ac:dyDescent="0.2">
      <c r="A210" s="14"/>
      <c r="B210" s="14"/>
      <c r="C210" s="14"/>
      <c r="D210" s="16"/>
      <c r="E210" s="16"/>
      <c r="F210" s="14"/>
      <c r="G210" s="14"/>
      <c r="H210" s="14"/>
      <c r="I210" s="15"/>
      <c r="J210" s="77"/>
      <c r="K210" s="92"/>
    </row>
    <row r="211" spans="1:11" ht="12.75" x14ac:dyDescent="0.2">
      <c r="A211" s="14"/>
      <c r="B211" s="14"/>
      <c r="C211" s="14"/>
      <c r="D211" s="16"/>
      <c r="E211" s="16"/>
      <c r="F211" s="14"/>
      <c r="G211" s="14"/>
      <c r="H211" s="14"/>
      <c r="I211" s="15"/>
      <c r="J211" s="77"/>
      <c r="K211" s="92"/>
    </row>
    <row r="212" spans="1:11" ht="12.75" x14ac:dyDescent="0.2">
      <c r="A212" s="14"/>
      <c r="B212" s="14"/>
      <c r="C212" s="14"/>
      <c r="D212" s="16"/>
      <c r="E212" s="16"/>
      <c r="F212" s="14"/>
      <c r="G212" s="14"/>
      <c r="H212" s="14"/>
      <c r="I212" s="15"/>
      <c r="J212" s="77"/>
      <c r="K212" s="92"/>
    </row>
    <row r="213" spans="1:11" ht="12.75" x14ac:dyDescent="0.2">
      <c r="A213" s="14"/>
      <c r="B213" s="14"/>
      <c r="C213" s="14"/>
      <c r="D213" s="16"/>
      <c r="E213" s="16"/>
      <c r="F213" s="14"/>
      <c r="G213" s="14"/>
      <c r="H213" s="14"/>
      <c r="I213" s="15"/>
      <c r="J213" s="77"/>
      <c r="K213" s="92"/>
    </row>
    <row r="214" spans="1:11" ht="12.75" x14ac:dyDescent="0.2">
      <c r="A214" s="14"/>
      <c r="B214" s="14"/>
      <c r="C214" s="14"/>
      <c r="D214" s="16"/>
      <c r="E214" s="16"/>
      <c r="F214" s="14"/>
      <c r="G214" s="14"/>
      <c r="H214" s="14"/>
      <c r="I214" s="15"/>
      <c r="J214" s="77"/>
      <c r="K214" s="92"/>
    </row>
    <row r="215" spans="1:11" ht="12.75" x14ac:dyDescent="0.2">
      <c r="A215" s="14"/>
      <c r="B215" s="14"/>
      <c r="C215" s="14"/>
      <c r="D215" s="16"/>
      <c r="E215" s="16"/>
      <c r="F215" s="14"/>
      <c r="G215" s="14"/>
      <c r="H215" s="14"/>
      <c r="I215" s="15"/>
      <c r="J215" s="77"/>
      <c r="K215" s="92"/>
    </row>
    <row r="216" spans="1:11" ht="12.75" x14ac:dyDescent="0.2">
      <c r="A216" s="14"/>
      <c r="B216" s="14"/>
      <c r="C216" s="14"/>
      <c r="D216" s="16"/>
      <c r="E216" s="16"/>
      <c r="F216" s="14"/>
      <c r="G216" s="14"/>
      <c r="H216" s="14"/>
      <c r="I216" s="15"/>
      <c r="J216" s="77"/>
      <c r="K216" s="92"/>
    </row>
    <row r="217" spans="1:11" ht="12.75" x14ac:dyDescent="0.2">
      <c r="A217" s="14"/>
      <c r="B217" s="14"/>
      <c r="C217" s="14"/>
      <c r="D217" s="16"/>
      <c r="E217" s="16"/>
      <c r="F217" s="14"/>
      <c r="G217" s="14"/>
      <c r="H217" s="14"/>
      <c r="I217" s="15"/>
      <c r="J217" s="77"/>
      <c r="K217" s="92"/>
    </row>
    <row r="218" spans="1:11" ht="12.75" x14ac:dyDescent="0.2">
      <c r="A218" s="14"/>
      <c r="B218" s="14"/>
      <c r="C218" s="14"/>
      <c r="D218" s="16"/>
      <c r="E218" s="16"/>
      <c r="F218" s="14"/>
      <c r="G218" s="14"/>
      <c r="H218" s="14"/>
      <c r="I218" s="15"/>
      <c r="J218" s="77"/>
      <c r="K218" s="92"/>
    </row>
    <row r="219" spans="1:11" ht="12.75" x14ac:dyDescent="0.2">
      <c r="A219" s="14"/>
      <c r="B219" s="14"/>
      <c r="C219" s="14"/>
      <c r="D219" s="16"/>
      <c r="E219" s="16"/>
      <c r="F219" s="14"/>
      <c r="G219" s="14"/>
      <c r="H219" s="14"/>
      <c r="I219" s="15"/>
      <c r="J219" s="77"/>
      <c r="K219" s="92"/>
    </row>
    <row r="220" spans="1:11" ht="12.75" x14ac:dyDescent="0.2">
      <c r="A220" s="14"/>
      <c r="B220" s="14"/>
      <c r="C220" s="14"/>
      <c r="D220" s="16"/>
      <c r="E220" s="16"/>
      <c r="F220" s="14"/>
      <c r="G220" s="14"/>
      <c r="H220" s="14"/>
      <c r="I220" s="15"/>
      <c r="J220" s="77"/>
      <c r="K220" s="92"/>
    </row>
    <row r="221" spans="1:11" ht="12.75" x14ac:dyDescent="0.2">
      <c r="A221" s="14"/>
      <c r="B221" s="14"/>
      <c r="C221" s="14"/>
      <c r="D221" s="16"/>
      <c r="E221" s="16"/>
      <c r="F221" s="14"/>
      <c r="G221" s="14"/>
      <c r="H221" s="14"/>
      <c r="I221" s="15"/>
      <c r="J221" s="77"/>
      <c r="K221" s="92"/>
    </row>
    <row r="222" spans="1:11" ht="12.75" x14ac:dyDescent="0.2">
      <c r="A222" s="14"/>
      <c r="B222" s="14"/>
      <c r="C222" s="14"/>
      <c r="D222" s="16"/>
      <c r="E222" s="16"/>
      <c r="F222" s="14"/>
      <c r="G222" s="14"/>
      <c r="H222" s="14"/>
      <c r="I222" s="15"/>
      <c r="J222" s="77"/>
      <c r="K222" s="92"/>
    </row>
    <row r="223" spans="1:11" ht="12.75" x14ac:dyDescent="0.2">
      <c r="A223" s="14"/>
      <c r="B223" s="14"/>
      <c r="C223" s="14"/>
      <c r="D223" s="16"/>
      <c r="E223" s="16"/>
      <c r="F223" s="14"/>
      <c r="G223" s="14"/>
      <c r="H223" s="14"/>
      <c r="I223" s="15"/>
      <c r="J223" s="77"/>
      <c r="K223" s="92"/>
    </row>
    <row r="224" spans="1:11" ht="12.75" x14ac:dyDescent="0.2">
      <c r="A224" s="14"/>
      <c r="B224" s="14"/>
      <c r="C224" s="14"/>
      <c r="D224" s="16"/>
      <c r="E224" s="16"/>
      <c r="F224" s="14"/>
      <c r="G224" s="14"/>
      <c r="H224" s="14"/>
      <c r="I224" s="15"/>
      <c r="J224" s="77"/>
      <c r="K224" s="92"/>
    </row>
    <row r="225" spans="1:11" ht="12.75" x14ac:dyDescent="0.2">
      <c r="A225" s="14"/>
      <c r="B225" s="14"/>
      <c r="C225" s="14"/>
      <c r="D225" s="16"/>
      <c r="E225" s="16"/>
      <c r="F225" s="14"/>
      <c r="G225" s="14"/>
      <c r="H225" s="14"/>
      <c r="I225" s="15"/>
      <c r="J225" s="77"/>
      <c r="K225" s="92"/>
    </row>
    <row r="226" spans="1:11" ht="12.75" x14ac:dyDescent="0.2">
      <c r="A226" s="14"/>
      <c r="B226" s="14"/>
      <c r="C226" s="14"/>
      <c r="D226" s="16"/>
      <c r="E226" s="16"/>
      <c r="F226" s="14"/>
      <c r="G226" s="14"/>
      <c r="H226" s="14"/>
      <c r="I226" s="15"/>
      <c r="J226" s="77"/>
      <c r="K226" s="92"/>
    </row>
    <row r="227" spans="1:11" ht="12.75" x14ac:dyDescent="0.2">
      <c r="A227" s="14"/>
      <c r="B227" s="14"/>
      <c r="C227" s="14"/>
      <c r="D227" s="16"/>
      <c r="E227" s="16"/>
      <c r="F227" s="14"/>
      <c r="G227" s="14"/>
      <c r="H227" s="14"/>
      <c r="I227" s="15"/>
      <c r="J227" s="77"/>
      <c r="K227" s="92"/>
    </row>
    <row r="228" spans="1:11" ht="12.75" x14ac:dyDescent="0.2">
      <c r="A228" s="14"/>
      <c r="B228" s="14"/>
      <c r="C228" s="14"/>
      <c r="D228" s="16"/>
      <c r="E228" s="16"/>
      <c r="F228" s="14"/>
      <c r="G228" s="14"/>
      <c r="H228" s="14"/>
      <c r="I228" s="15"/>
      <c r="J228" s="77"/>
      <c r="K228" s="92"/>
    </row>
    <row r="229" spans="1:11" ht="12.75" x14ac:dyDescent="0.2">
      <c r="A229" s="14"/>
      <c r="B229" s="14"/>
      <c r="C229" s="14"/>
      <c r="D229" s="16"/>
      <c r="E229" s="16"/>
      <c r="F229" s="14"/>
      <c r="G229" s="14"/>
      <c r="H229" s="14"/>
      <c r="I229" s="15"/>
      <c r="J229" s="77"/>
      <c r="K229" s="92"/>
    </row>
    <row r="230" spans="1:11" ht="12.75" x14ac:dyDescent="0.2">
      <c r="A230" s="14"/>
      <c r="B230" s="14"/>
      <c r="C230" s="14"/>
      <c r="D230" s="16"/>
      <c r="E230" s="16"/>
      <c r="F230" s="14"/>
      <c r="G230" s="14"/>
      <c r="H230" s="14"/>
      <c r="I230" s="15"/>
      <c r="J230" s="77"/>
      <c r="K230" s="92"/>
    </row>
    <row r="231" spans="1:11" ht="12.75" x14ac:dyDescent="0.2">
      <c r="A231" s="14"/>
      <c r="B231" s="14"/>
      <c r="C231" s="14"/>
      <c r="D231" s="16"/>
      <c r="E231" s="16"/>
      <c r="F231" s="14"/>
      <c r="G231" s="14"/>
      <c r="H231" s="14"/>
      <c r="I231" s="15"/>
      <c r="J231" s="77"/>
      <c r="K231" s="92"/>
    </row>
    <row r="232" spans="1:11" ht="12.75" x14ac:dyDescent="0.2">
      <c r="A232" s="14"/>
      <c r="B232" s="14"/>
      <c r="C232" s="14"/>
      <c r="D232" s="16"/>
      <c r="E232" s="16"/>
      <c r="F232" s="14"/>
      <c r="G232" s="14"/>
      <c r="H232" s="14"/>
      <c r="I232" s="15"/>
      <c r="J232" s="77"/>
      <c r="K232" s="92"/>
    </row>
    <row r="233" spans="1:11" ht="12.75" x14ac:dyDescent="0.2">
      <c r="A233" s="14"/>
      <c r="B233" s="14"/>
      <c r="C233" s="14"/>
      <c r="D233" s="16"/>
      <c r="E233" s="16"/>
      <c r="F233" s="14"/>
      <c r="G233" s="14"/>
      <c r="H233" s="14"/>
      <c r="I233" s="15"/>
      <c r="J233" s="77"/>
      <c r="K233" s="92"/>
    </row>
    <row r="234" spans="1:11" ht="12.75" x14ac:dyDescent="0.2">
      <c r="A234" s="14"/>
      <c r="B234" s="14"/>
      <c r="C234" s="14"/>
      <c r="D234" s="16"/>
      <c r="E234" s="16"/>
      <c r="F234" s="14"/>
      <c r="G234" s="14"/>
      <c r="H234" s="14"/>
      <c r="I234" s="15"/>
      <c r="J234" s="77"/>
      <c r="K234" s="92"/>
    </row>
    <row r="235" spans="1:11" ht="12.75" x14ac:dyDescent="0.2">
      <c r="A235" s="14"/>
      <c r="B235" s="14"/>
      <c r="C235" s="14"/>
      <c r="D235" s="16"/>
      <c r="E235" s="16"/>
      <c r="F235" s="14"/>
      <c r="G235" s="14"/>
      <c r="H235" s="14"/>
      <c r="I235" s="15"/>
      <c r="J235" s="77"/>
      <c r="K235" s="92"/>
    </row>
    <row r="236" spans="1:11" ht="12.75" x14ac:dyDescent="0.2">
      <c r="A236" s="14"/>
      <c r="B236" s="14"/>
      <c r="C236" s="14"/>
      <c r="D236" s="16"/>
      <c r="E236" s="16"/>
      <c r="F236" s="14"/>
      <c r="G236" s="14"/>
      <c r="H236" s="14"/>
      <c r="I236" s="15"/>
      <c r="J236" s="77"/>
      <c r="K236" s="92"/>
    </row>
    <row r="237" spans="1:11" ht="12.75" x14ac:dyDescent="0.2">
      <c r="A237" s="14"/>
      <c r="B237" s="14"/>
      <c r="C237" s="14"/>
      <c r="D237" s="16"/>
      <c r="E237" s="16"/>
      <c r="F237" s="14"/>
      <c r="G237" s="14"/>
      <c r="H237" s="14"/>
      <c r="I237" s="15"/>
      <c r="J237" s="77"/>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x14ac:dyDescent="0.2">
      <c r="A4486" s="14"/>
      <c r="B4486" s="14"/>
      <c r="C4486" s="14"/>
      <c r="D4486" s="16"/>
      <c r="E4486" s="16"/>
      <c r="F4486" s="14"/>
      <c r="G4486" s="14"/>
      <c r="H4486" s="14"/>
      <c r="I4486" s="15"/>
      <c r="J4486" s="77"/>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sheetData>
  <dataConsolidate/>
  <mergeCells count="5">
    <mergeCell ref="A100:H100"/>
    <mergeCell ref="I101:J101"/>
    <mergeCell ref="I100:J100"/>
    <mergeCell ref="A101:H101"/>
    <mergeCell ref="A105:J105"/>
  </mergeCells>
  <conditionalFormatting sqref="A1111:H1112">
    <cfRule type="expression" dxfId="87" priority="47" stopIfTrue="1">
      <formula>$A1111&lt;&gt;""</formula>
    </cfRule>
  </conditionalFormatting>
  <conditionalFormatting sqref="A107:J4999">
    <cfRule type="expression" dxfId="86" priority="36" stopIfTrue="1">
      <formula>$A107&lt;&gt;""</formula>
    </cfRule>
  </conditionalFormatting>
  <conditionalFormatting sqref="B471:E476">
    <cfRule type="expression" dxfId="85" priority="138" stopIfTrue="1">
      <formula>$A471&lt;&gt;""</formula>
    </cfRule>
  </conditionalFormatting>
  <conditionalFormatting sqref="B483:E487">
    <cfRule type="expression" dxfId="84" priority="173" stopIfTrue="1">
      <formula>$A483&lt;&gt;""</formula>
    </cfRule>
  </conditionalFormatting>
  <conditionalFormatting sqref="B688:E688">
    <cfRule type="expression" dxfId="83" priority="65" stopIfTrue="1">
      <formula>$A688&lt;&gt;""</formula>
    </cfRule>
  </conditionalFormatting>
  <conditionalFormatting sqref="B690:E690 H690:I690 B691:I692 B693:E698 H693:I698">
    <cfRule type="expression" dxfId="82" priority="25" stopIfTrue="1">
      <formula>$A690&lt;&gt;""</formula>
    </cfRule>
  </conditionalFormatting>
  <conditionalFormatting sqref="B700:E700 H700:I700">
    <cfRule type="expression" dxfId="81" priority="16" stopIfTrue="1">
      <formula>$A700&lt;&gt;""</formula>
    </cfRule>
  </conditionalFormatting>
  <conditionalFormatting sqref="B818:E818">
    <cfRule type="expression" dxfId="80" priority="88" stopIfTrue="1">
      <formula>$A818&lt;&gt;""</formula>
    </cfRule>
  </conditionalFormatting>
  <conditionalFormatting sqref="B1109:E1109">
    <cfRule type="expression" dxfId="79" priority="134" stopIfTrue="1">
      <formula>$A1109&lt;&gt;""</formula>
    </cfRule>
  </conditionalFormatting>
  <conditionalFormatting sqref="B1113:E1113">
    <cfRule type="expression" dxfId="78" priority="190" stopIfTrue="1">
      <formula>$A1113&lt;&gt;""</formula>
    </cfRule>
  </conditionalFormatting>
  <conditionalFormatting sqref="B1130:E1135">
    <cfRule type="expression" dxfId="77" priority="180" stopIfTrue="1">
      <formula>$A1130&lt;&gt;""</formula>
    </cfRule>
  </conditionalFormatting>
  <conditionalFormatting sqref="B1137:E1147">
    <cfRule type="expression" dxfId="76" priority="48" stopIfTrue="1">
      <formula>$A1137&lt;&gt;""</formula>
    </cfRule>
  </conditionalFormatting>
  <conditionalFormatting sqref="B1151:E1151">
    <cfRule type="expression" dxfId="75" priority="74" stopIfTrue="1">
      <formula>$A1151&lt;&gt;""</formula>
    </cfRule>
  </conditionalFormatting>
  <conditionalFormatting sqref="B1252:E1259 I1252:J1269">
    <cfRule type="expression" dxfId="74" priority="124" stopIfTrue="1">
      <formula>$A1252&lt;&gt;""</formula>
    </cfRule>
  </conditionalFormatting>
  <conditionalFormatting sqref="B1292:E1300">
    <cfRule type="expression" dxfId="73" priority="159" stopIfTrue="1">
      <formula>$A1292&lt;&gt;""</formula>
    </cfRule>
  </conditionalFormatting>
  <conditionalFormatting sqref="B1302:E1325">
    <cfRule type="expression" dxfId="72" priority="38" stopIfTrue="1">
      <formula>$A1302&lt;&gt;""</formula>
    </cfRule>
  </conditionalFormatting>
  <conditionalFormatting sqref="B1359:E1362">
    <cfRule type="expression" dxfId="71" priority="55" stopIfTrue="1">
      <formula>$A1359&lt;&gt;""</formula>
    </cfRule>
  </conditionalFormatting>
  <conditionalFormatting sqref="B1364:E1366">
    <cfRule type="expression" dxfId="70" priority="260" stopIfTrue="1">
      <formula>$A1364&lt;&gt;""</formula>
    </cfRule>
  </conditionalFormatting>
  <conditionalFormatting sqref="B1368:E1378">
    <cfRule type="expression" dxfId="69" priority="79" stopIfTrue="1">
      <formula>$A1368&lt;&gt;""</formula>
    </cfRule>
  </conditionalFormatting>
  <conditionalFormatting sqref="B1392:E1403">
    <cfRule type="expression" dxfId="68" priority="117" stopIfTrue="1">
      <formula>$A1392&lt;&gt;""</formula>
    </cfRule>
  </conditionalFormatting>
  <conditionalFormatting sqref="B1411:E1449">
    <cfRule type="expression" dxfId="67" priority="154" stopIfTrue="1">
      <formula>$A1411&lt;&gt;""</formula>
    </cfRule>
  </conditionalFormatting>
  <conditionalFormatting sqref="B1452:E1457">
    <cfRule type="expression" dxfId="66" priority="224" stopIfTrue="1">
      <formula>$A1452&lt;&gt;""</formula>
    </cfRule>
  </conditionalFormatting>
  <conditionalFormatting sqref="B488:G488">
    <cfRule type="expression" dxfId="65" priority="174" stopIfTrue="1">
      <formula>$A488&lt;&gt;""</formula>
    </cfRule>
  </conditionalFormatting>
  <conditionalFormatting sqref="B477:H482">
    <cfRule type="expression" dxfId="64" priority="194" stopIfTrue="1">
      <formula>$A477&lt;&gt;""</formula>
    </cfRule>
  </conditionalFormatting>
  <conditionalFormatting sqref="B489:H495">
    <cfRule type="expression" dxfId="63" priority="150" stopIfTrue="1">
      <formula>$A489&lt;&gt;""</formula>
    </cfRule>
  </conditionalFormatting>
  <conditionalFormatting sqref="B1066:H1081">
    <cfRule type="expression" dxfId="62" priority="220" stopIfTrue="1">
      <formula>$A1066&lt;&gt;""</formula>
    </cfRule>
  </conditionalFormatting>
  <conditionalFormatting sqref="B1271:H1273 B1274:E1287 H1274:H1287">
    <cfRule type="expression" dxfId="61" priority="149" stopIfTrue="1">
      <formula>$A1271&lt;&gt;""</formula>
    </cfRule>
  </conditionalFormatting>
  <conditionalFormatting sqref="B1289:H1291">
    <cfRule type="expression" dxfId="60" priority="44" stopIfTrue="1">
      <formula>$A1289&lt;&gt;""</formula>
    </cfRule>
  </conditionalFormatting>
  <conditionalFormatting sqref="B1363:H1363">
    <cfRule type="expression" dxfId="59" priority="290" stopIfTrue="1">
      <formula>$A1363&lt;&gt;""</formula>
    </cfRule>
  </conditionalFormatting>
  <conditionalFormatting sqref="B1379:H1384">
    <cfRule type="expression" dxfId="58" priority="18" stopIfTrue="1">
      <formula>$A1379&lt;&gt;""</formula>
    </cfRule>
  </conditionalFormatting>
  <conditionalFormatting sqref="B1409:H1410">
    <cfRule type="expression" dxfId="57" priority="197" stopIfTrue="1">
      <formula>$A1409&lt;&gt;""</formula>
    </cfRule>
  </conditionalFormatting>
  <conditionalFormatting sqref="B174:I188 I189:I226 B189:E240">
    <cfRule type="expression" dxfId="56" priority="247" stopIfTrue="1">
      <formula>$A174&lt;&gt;""</formula>
    </cfRule>
  </conditionalFormatting>
  <conditionalFormatting sqref="B241:I241 B242:E274">
    <cfRule type="expression" dxfId="55" priority="261" stopIfTrue="1">
      <formula>$A241&lt;&gt;""</formula>
    </cfRule>
  </conditionalFormatting>
  <conditionalFormatting sqref="B275:I319">
    <cfRule type="expression" dxfId="54" priority="94" stopIfTrue="1">
      <formula>$A275&lt;&gt;""</formula>
    </cfRule>
  </conditionalFormatting>
  <conditionalFormatting sqref="B496:I498">
    <cfRule type="expression" dxfId="53" priority="96" stopIfTrue="1">
      <formula>$A496&lt;&gt;""</formula>
    </cfRule>
  </conditionalFormatting>
  <conditionalFormatting sqref="B644:I687">
    <cfRule type="expression" dxfId="52" priority="257" stopIfTrue="1">
      <formula>$A644&lt;&gt;""</formula>
    </cfRule>
  </conditionalFormatting>
  <conditionalFormatting sqref="B689:I689">
    <cfRule type="expression" dxfId="51" priority="23" stopIfTrue="1">
      <formula>$A689&lt;&gt;""</formula>
    </cfRule>
  </conditionalFormatting>
  <conditionalFormatting sqref="B1136:I1136">
    <cfRule type="expression" dxfId="50" priority="148" stopIfTrue="1">
      <formula>$A1136&lt;&gt;""</formula>
    </cfRule>
  </conditionalFormatting>
  <conditionalFormatting sqref="B1148:I1150">
    <cfRule type="expression" dxfId="49" priority="17" stopIfTrue="1">
      <formula>$A1148&lt;&gt;""</formula>
    </cfRule>
  </conditionalFormatting>
  <conditionalFormatting sqref="B1152:I1156">
    <cfRule type="expression" dxfId="48" priority="19" stopIfTrue="1">
      <formula>$A1152&lt;&gt;""</formula>
    </cfRule>
  </conditionalFormatting>
  <conditionalFormatting sqref="B1270:I1270 I1271:I1287">
    <cfRule type="expression" dxfId="47" priority="152" stopIfTrue="1">
      <formula>$A1270&lt;&gt;""</formula>
    </cfRule>
  </conditionalFormatting>
  <conditionalFormatting sqref="B1367:I1367">
    <cfRule type="expression" dxfId="46" priority="147" stopIfTrue="1">
      <formula>$A1367&lt;&gt;""</formula>
    </cfRule>
  </conditionalFormatting>
  <conditionalFormatting sqref="B134:J162">
    <cfRule type="expression" dxfId="45" priority="70" stopIfTrue="1">
      <formula>$A134&lt;&gt;""</formula>
    </cfRule>
  </conditionalFormatting>
  <conditionalFormatting sqref="B359:J419">
    <cfRule type="expression" dxfId="44" priority="262" stopIfTrue="1">
      <formula>$A359&lt;&gt;""</formula>
    </cfRule>
  </conditionalFormatting>
  <conditionalFormatting sqref="B456:J457">
    <cfRule type="expression" dxfId="43" priority="223" stopIfTrue="1">
      <formula>$A456&lt;&gt;""</formula>
    </cfRule>
  </conditionalFormatting>
  <conditionalFormatting sqref="B598:J624">
    <cfRule type="expression" dxfId="42" priority="3" stopIfTrue="1">
      <formula>$A598&lt;&gt;""</formula>
    </cfRule>
  </conditionalFormatting>
  <conditionalFormatting sqref="B1052:J1053">
    <cfRule type="expression" dxfId="41" priority="218" stopIfTrue="1">
      <formula>$A1052&lt;&gt;""</formula>
    </cfRule>
  </conditionalFormatting>
  <conditionalFormatting sqref="B1126:J1129">
    <cfRule type="expression" dxfId="40" priority="8" stopIfTrue="1">
      <formula>$A1126&lt;&gt;""</formula>
    </cfRule>
  </conditionalFormatting>
  <conditionalFormatting sqref="B1157:J1251">
    <cfRule type="expression" dxfId="39" priority="34" stopIfTrue="1">
      <formula>$A1157&lt;&gt;""</formula>
    </cfRule>
  </conditionalFormatting>
  <conditionalFormatting sqref="B1405:J1405">
    <cfRule type="expression" dxfId="38" priority="199" stopIfTrue="1">
      <formula>$A1405&lt;&gt;""</formula>
    </cfRule>
  </conditionalFormatting>
  <conditionalFormatting sqref="B1460:J4373">
    <cfRule type="expression" dxfId="37" priority="43" stopIfTrue="1">
      <formula>$A1460&lt;&gt;""</formula>
    </cfRule>
  </conditionalFormatting>
  <conditionalFormatting sqref="F190:H194">
    <cfRule type="expression" dxfId="36" priority="125" stopIfTrue="1">
      <formula>$A190&lt;&gt;""</formula>
    </cfRule>
  </conditionalFormatting>
  <conditionalFormatting sqref="F197:H198">
    <cfRule type="expression" dxfId="35" priority="119" stopIfTrue="1">
      <formula>$A197&lt;&gt;""</formula>
    </cfRule>
  </conditionalFormatting>
  <conditionalFormatting sqref="F471:H472">
    <cfRule type="expression" dxfId="34" priority="140" stopIfTrue="1">
      <formula>$A471&lt;&gt;""</formula>
    </cfRule>
  </conditionalFormatting>
  <conditionalFormatting sqref="F475:H476">
    <cfRule type="expression" dxfId="33" priority="230" stopIfTrue="1">
      <formula>$A475&lt;&gt;""</formula>
    </cfRule>
  </conditionalFormatting>
  <conditionalFormatting sqref="F483:H485 H486:H488">
    <cfRule type="expression" dxfId="32" priority="172" stopIfTrue="1">
      <formula>$A483&lt;&gt;""</formula>
    </cfRule>
  </conditionalFormatting>
  <conditionalFormatting sqref="F1130:H1130">
    <cfRule type="expression" dxfId="31" priority="281" stopIfTrue="1">
      <formula>$A1130&lt;&gt;""</formula>
    </cfRule>
  </conditionalFormatting>
  <conditionalFormatting sqref="F1254:H1259">
    <cfRule type="expression" dxfId="30" priority="123" stopIfTrue="1">
      <formula>$A1254&lt;&gt;""</formula>
    </cfRule>
  </conditionalFormatting>
  <conditionalFormatting sqref="F169:I171">
    <cfRule type="expression" dxfId="29" priority="251" stopIfTrue="1">
      <formula>$A169&lt;&gt;""</formula>
    </cfRule>
  </conditionalFormatting>
  <conditionalFormatting sqref="F246:I246">
    <cfRule type="expression" dxfId="28" priority="151" stopIfTrue="1">
      <formula>$A246&lt;&gt;""</formula>
    </cfRule>
  </conditionalFormatting>
  <conditionalFormatting sqref="F163:J168 B163:E173 J169:J226 I227:J227 F228:J240 J241:J319 F248:I274 B469:I470 J469:J498 J644:J702 B699:I699 B701:I702 B810:E810 H810:J810 H818:J818 B825:E825 H825:J825 I1054:J1081 B1110:H1110 I1110:J1125 H1113:H1125 B1114:G1125 I1130:J1135 F1252:H1252 B1260:H1269 J1270:J1287 B1301:H1301 B1326:H1358 I1363:J1366 J1367:J1384 F1412:H1446 F1447:J1449 B1450:H1451">
    <cfRule type="expression" dxfId="27" priority="291" stopIfTrue="1">
      <formula>$A163&lt;&gt;""</formula>
    </cfRule>
  </conditionalFormatting>
  <conditionalFormatting sqref="H189">
    <cfRule type="expression" dxfId="26" priority="131" stopIfTrue="1">
      <formula>$A189&lt;&gt;""</formula>
    </cfRule>
  </conditionalFormatting>
  <conditionalFormatting sqref="H195:H196">
    <cfRule type="expression" dxfId="25" priority="120" stopIfTrue="1">
      <formula>$A195&lt;&gt;""</formula>
    </cfRule>
  </conditionalFormatting>
  <conditionalFormatting sqref="H199:H227">
    <cfRule type="expression" dxfId="24" priority="10" stopIfTrue="1">
      <formula>$A199&lt;&gt;""</formula>
    </cfRule>
  </conditionalFormatting>
  <conditionalFormatting sqref="H473:H474">
    <cfRule type="expression" dxfId="23" priority="144" stopIfTrue="1">
      <formula>$A473&lt;&gt;""</formula>
    </cfRule>
  </conditionalFormatting>
  <conditionalFormatting sqref="H1131:H1135">
    <cfRule type="expression" dxfId="22" priority="182" stopIfTrue="1">
      <formula>$A1131&lt;&gt;""</formula>
    </cfRule>
  </conditionalFormatting>
  <conditionalFormatting sqref="H1253">
    <cfRule type="expression" dxfId="21" priority="193" stopIfTrue="1">
      <formula>$A1253&lt;&gt;""</formula>
    </cfRule>
  </conditionalFormatting>
  <conditionalFormatting sqref="H1292:H1300">
    <cfRule type="expression" dxfId="20" priority="161" stopIfTrue="1">
      <formula>$A1292&lt;&gt;""</formula>
    </cfRule>
  </conditionalFormatting>
  <conditionalFormatting sqref="H1302:H1325">
    <cfRule type="expression" dxfId="19" priority="40" stopIfTrue="1">
      <formula>$A1302&lt;&gt;""</formula>
    </cfRule>
  </conditionalFormatting>
  <conditionalFormatting sqref="H1364:H1366">
    <cfRule type="expression" dxfId="18" priority="259" stopIfTrue="1">
      <formula>$A1364&lt;&gt;""</formula>
    </cfRule>
  </conditionalFormatting>
  <conditionalFormatting sqref="H1368:H1378">
    <cfRule type="expression" dxfId="17" priority="20" stopIfTrue="1">
      <formula>$A1368&lt;&gt;""</formula>
    </cfRule>
  </conditionalFormatting>
  <conditionalFormatting sqref="H1411">
    <cfRule type="expression" dxfId="16" priority="156" stopIfTrue="1">
      <formula>$A1411&lt;&gt;""</formula>
    </cfRule>
  </conditionalFormatting>
  <conditionalFormatting sqref="H1452:H1457">
    <cfRule type="expression" dxfId="15" priority="226" stopIfTrue="1">
      <formula>$A1452&lt;&gt;""</formula>
    </cfRule>
  </conditionalFormatting>
  <conditionalFormatting sqref="H172:I173">
    <cfRule type="expression" dxfId="14" priority="248" stopIfTrue="1">
      <formula>$A172&lt;&gt;""</formula>
    </cfRule>
  </conditionalFormatting>
  <conditionalFormatting sqref="H242:I245">
    <cfRule type="expression" dxfId="13" priority="250" stopIfTrue="1">
      <formula>$A242&lt;&gt;""</formula>
    </cfRule>
  </conditionalFormatting>
  <conditionalFormatting sqref="H247:I247">
    <cfRule type="expression" dxfId="12" priority="126" stopIfTrue="1">
      <formula>$A247&lt;&gt;""</formula>
    </cfRule>
  </conditionalFormatting>
  <conditionalFormatting sqref="H688:I688">
    <cfRule type="expression" dxfId="11" priority="67" stopIfTrue="1">
      <formula>$A688&lt;&gt;""</formula>
    </cfRule>
  </conditionalFormatting>
  <conditionalFormatting sqref="H1137:I1147">
    <cfRule type="expression" dxfId="10" priority="51" stopIfTrue="1">
      <formula>$A1137&lt;&gt;""</formula>
    </cfRule>
  </conditionalFormatting>
  <conditionalFormatting sqref="H1151:I1151">
    <cfRule type="expression" dxfId="9" priority="77" stopIfTrue="1">
      <formula>$A1151&lt;&gt;""</formula>
    </cfRule>
  </conditionalFormatting>
  <conditionalFormatting sqref="H1109:J1109">
    <cfRule type="expression" dxfId="8" priority="133" stopIfTrue="1">
      <formula>$A1109&lt;&gt;""</formula>
    </cfRule>
  </conditionalFormatting>
  <conditionalFormatting sqref="H1359:J1362">
    <cfRule type="expression" dxfId="7" priority="56" stopIfTrue="1">
      <formula>$A1359&lt;&gt;""</formula>
    </cfRule>
  </conditionalFormatting>
  <conditionalFormatting sqref="H1392:J1403">
    <cfRule type="expression" dxfId="6" priority="15" stopIfTrue="1">
      <formula>$A1392&lt;&gt;""</formula>
    </cfRule>
  </conditionalFormatting>
  <conditionalFormatting sqref="I471:I495">
    <cfRule type="expression" dxfId="5" priority="141" stopIfTrue="1">
      <formula>$A471&lt;&gt;""</formula>
    </cfRule>
  </conditionalFormatting>
  <conditionalFormatting sqref="I1368:I1384">
    <cfRule type="expression" dxfId="4" priority="83" stopIfTrue="1">
      <formula>$A1368&lt;&gt;""</formula>
    </cfRule>
  </conditionalFormatting>
  <conditionalFormatting sqref="I1289:J1358">
    <cfRule type="expression" dxfId="3" priority="163" stopIfTrue="1">
      <formula>$A1289&lt;&gt;""</formula>
    </cfRule>
  </conditionalFormatting>
  <conditionalFormatting sqref="I1409:J1446">
    <cfRule type="expression" dxfId="2" priority="158" stopIfTrue="1">
      <formula>$A1409&lt;&gt;""</formula>
    </cfRule>
  </conditionalFormatting>
  <conditionalFormatting sqref="I1450:J1457">
    <cfRule type="expression" dxfId="1" priority="256" stopIfTrue="1">
      <formula>$A1450&lt;&gt;""</formula>
    </cfRule>
  </conditionalFormatting>
  <conditionalFormatting sqref="J1136:J1156">
    <cfRule type="expression" dxfId="0" priority="283" stopIfTrue="1">
      <formula>$A1136&lt;&gt;""</formula>
    </cfRule>
  </conditionalFormatting>
  <dataValidations count="5">
    <dataValidation type="date" allowBlank="1" showInputMessage="1" showErrorMessage="1" sqref="D102:E102 D5000:E65535 D106:E106" xr:uid="{F5059AEA-A0D8-4B20-9D3C-8B76D9C427E6}">
      <formula1>42370</formula1>
      <formula2>42735</formula2>
    </dataValidation>
    <dataValidation type="list" allowBlank="1" sqref="F107:F4999" xr:uid="{255B499D-B3E6-47A9-A857-DBFE56F071D9}">
      <formula1>$F$96:$F$99</formula1>
    </dataValidation>
    <dataValidation type="list" allowBlank="1" showInputMessage="1" showErrorMessage="1" sqref="A107:A4999" xr:uid="{540C0DA9-E9CD-4805-B659-E67C1C32B21C}">
      <formula1>OFFSET($A$1,0,0,$B$3,1)</formula1>
    </dataValidation>
    <dataValidation allowBlank="1" sqref="G107:G4999" xr:uid="{B36265DD-F5DD-4F0A-AD93-4A0388363C0B}"/>
    <dataValidation type="list" allowBlank="1" showInputMessage="1" showErrorMessage="1" errorTitle="Chyba !" error="zadajte (vyberte zo zoznamu) platný analytický kód podľa nápovedy k bunke I104" sqref="J107:J9999"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x14ac:dyDescent="0.2">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x14ac:dyDescent="0.2">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x14ac:dyDescent="0.2">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2.5" x14ac:dyDescent="0.2">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x14ac:dyDescent="0.2">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x14ac:dyDescent="0.2">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x14ac:dyDescent="0.2">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x14ac:dyDescent="0.2">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45" customHeight="1" x14ac:dyDescent="0.2">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x14ac:dyDescent="0.2">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x14ac:dyDescent="0.2">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x14ac:dyDescent="0.2">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x14ac:dyDescent="0.2">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x14ac:dyDescent="0.2">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x14ac:dyDescent="0.2">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x14ac:dyDescent="0.2">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x14ac:dyDescent="0.2">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x14ac:dyDescent="0.2">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ht="22.5" x14ac:dyDescent="0.2">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x14ac:dyDescent="0.2">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x14ac:dyDescent="0.2">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x14ac:dyDescent="0.2">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x14ac:dyDescent="0.2">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x14ac:dyDescent="0.2">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x14ac:dyDescent="0.2">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x14ac:dyDescent="0.2">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x14ac:dyDescent="0.2">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x14ac:dyDescent="0.2">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x14ac:dyDescent="0.2">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x14ac:dyDescent="0.2">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x14ac:dyDescent="0.2">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x14ac:dyDescent="0.2">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x14ac:dyDescent="0.2">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x14ac:dyDescent="0.2">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x14ac:dyDescent="0.2">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x14ac:dyDescent="0.2">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x14ac:dyDescent="0.2">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x14ac:dyDescent="0.2">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x14ac:dyDescent="0.2">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x14ac:dyDescent="0.2">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x14ac:dyDescent="0.2">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2.75" x14ac:dyDescent="0.2">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x14ac:dyDescent="0.2">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x14ac:dyDescent="0.2">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2.75" x14ac:dyDescent="0.2">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x14ac:dyDescent="0.2">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x14ac:dyDescent="0.2">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x14ac:dyDescent="0.2">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x14ac:dyDescent="0.2">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2.75" x14ac:dyDescent="0.2">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x14ac:dyDescent="0.2">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x14ac:dyDescent="0.2">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x14ac:dyDescent="0.2">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x14ac:dyDescent="0.2">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x14ac:dyDescent="0.2">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x14ac:dyDescent="0.2">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x14ac:dyDescent="0.2">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x14ac:dyDescent="0.2">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x14ac:dyDescent="0.2">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x14ac:dyDescent="0.2">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x14ac:dyDescent="0.2">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x14ac:dyDescent="0.2">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2.75" x14ac:dyDescent="0.2">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2.75" x14ac:dyDescent="0.2">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x14ac:dyDescent="0.2">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x14ac:dyDescent="0.2">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x14ac:dyDescent="0.2">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x14ac:dyDescent="0.2">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x14ac:dyDescent="0.2">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x14ac:dyDescent="0.2">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x14ac:dyDescent="0.2">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x14ac:dyDescent="0.2">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x14ac:dyDescent="0.2">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x14ac:dyDescent="0.2">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x14ac:dyDescent="0.2">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x14ac:dyDescent="0.2">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x14ac:dyDescent="0.2">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x14ac:dyDescent="0.2">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x14ac:dyDescent="0.2">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x14ac:dyDescent="0.2">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x14ac:dyDescent="0.2">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x14ac:dyDescent="0.2">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x14ac:dyDescent="0.2">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x14ac:dyDescent="0.2">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2.75" x14ac:dyDescent="0.2">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x14ac:dyDescent="0.2">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x14ac:dyDescent="0.2">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x14ac:dyDescent="0.2">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x14ac:dyDescent="0.2">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2.75" x14ac:dyDescent="0.2">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x14ac:dyDescent="0.2">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x14ac:dyDescent="0.2">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x14ac:dyDescent="0.2">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x14ac:dyDescent="0.2">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x14ac:dyDescent="0.2">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x14ac:dyDescent="0.2">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x14ac:dyDescent="0.2">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2.75" x14ac:dyDescent="0.2">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2.75" x14ac:dyDescent="0.2">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x14ac:dyDescent="0.2">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2.75" x14ac:dyDescent="0.2">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x14ac:dyDescent="0.2">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x14ac:dyDescent="0.2">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x14ac:dyDescent="0.2">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x14ac:dyDescent="0.2">
      <c r="A106" s="190"/>
      <c r="B106" s="191"/>
      <c r="C106" s="192"/>
      <c r="D106" s="191"/>
      <c r="E106" s="191"/>
      <c r="F106" s="191"/>
      <c r="G106" s="191"/>
      <c r="H106" s="267"/>
      <c r="I106" s="267"/>
      <c r="J106" s="267"/>
      <c r="K106" s="191"/>
      <c r="L106" s="193"/>
      <c r="M106" s="191"/>
      <c r="N106" s="191"/>
      <c r="O106" s="191"/>
      <c r="P106" s="191"/>
    </row>
    <row r="107" spans="1:16" x14ac:dyDescent="0.2">
      <c r="A107" s="190"/>
      <c r="B107" s="191"/>
      <c r="C107" s="192"/>
      <c r="D107" s="191"/>
      <c r="E107" s="191"/>
      <c r="F107" s="191"/>
      <c r="G107" s="191"/>
      <c r="H107" s="191"/>
      <c r="I107" s="191"/>
      <c r="J107" s="191"/>
      <c r="K107" s="191"/>
      <c r="L107" s="193"/>
      <c r="M107" s="191"/>
      <c r="N107" s="191"/>
      <c r="O107" s="191"/>
      <c r="P107" s="191"/>
    </row>
    <row r="108" spans="1:16" x14ac:dyDescent="0.2">
      <c r="A108" s="190"/>
      <c r="B108" s="191"/>
      <c r="C108" s="192"/>
      <c r="D108" s="191"/>
      <c r="E108" s="191"/>
      <c r="F108" s="191"/>
      <c r="G108" s="191"/>
      <c r="H108" s="191"/>
      <c r="I108" s="191"/>
      <c r="J108" s="191"/>
      <c r="K108" s="191"/>
      <c r="L108" s="193"/>
      <c r="M108" s="191"/>
      <c r="N108" s="191"/>
      <c r="O108" s="191"/>
      <c r="P108" s="191"/>
    </row>
    <row r="109" spans="1:16" x14ac:dyDescent="0.2">
      <c r="A109" s="190"/>
      <c r="B109" s="191"/>
      <c r="C109" s="192"/>
      <c r="D109" s="192"/>
      <c r="E109" s="192"/>
      <c r="F109" s="192"/>
      <c r="G109" s="191"/>
      <c r="H109" s="257"/>
      <c r="I109" s="192"/>
      <c r="J109" s="192"/>
      <c r="K109" s="192"/>
      <c r="L109" s="193"/>
      <c r="M109" s="192"/>
      <c r="N109" s="191"/>
      <c r="O109" s="192"/>
      <c r="P109" s="192"/>
    </row>
    <row r="110" spans="1:16" x14ac:dyDescent="0.2">
      <c r="A110" s="190"/>
      <c r="B110" s="191"/>
      <c r="C110" s="192"/>
      <c r="D110" s="192"/>
      <c r="E110" s="191"/>
      <c r="F110" s="192"/>
      <c r="G110" s="191"/>
      <c r="H110" s="191"/>
      <c r="I110" s="191"/>
      <c r="J110" s="191"/>
      <c r="K110" s="191"/>
      <c r="L110" s="193"/>
      <c r="M110" s="191"/>
      <c r="N110" s="191"/>
      <c r="O110" s="191"/>
      <c r="P110" s="191"/>
    </row>
    <row r="111" spans="1:16" x14ac:dyDescent="0.2">
      <c r="A111" s="190"/>
      <c r="B111" s="191"/>
      <c r="C111" s="192"/>
      <c r="D111" s="191"/>
      <c r="E111" s="191"/>
      <c r="F111" s="191"/>
      <c r="G111" s="191"/>
      <c r="H111" s="191"/>
      <c r="I111" s="191"/>
      <c r="J111" s="191"/>
      <c r="K111" s="191"/>
      <c r="L111" s="307"/>
      <c r="M111" s="310"/>
      <c r="N111" s="191"/>
      <c r="O111" s="191"/>
      <c r="P111" s="310"/>
    </row>
    <row r="112" spans="1:16" x14ac:dyDescent="0.2">
      <c r="A112" s="190"/>
      <c r="B112" s="191"/>
      <c r="C112" s="192"/>
      <c r="D112" s="192"/>
      <c r="E112" s="192"/>
      <c r="F112" s="191"/>
      <c r="G112" s="191"/>
      <c r="H112" s="191"/>
      <c r="I112" s="192"/>
      <c r="J112" s="192"/>
      <c r="K112" s="306"/>
      <c r="L112" s="307"/>
      <c r="M112" s="192"/>
      <c r="N112" s="191"/>
      <c r="O112" s="192"/>
      <c r="P112" s="191"/>
    </row>
    <row r="113" spans="1:16" ht="12.75" x14ac:dyDescent="0.2">
      <c r="A113" s="190"/>
      <c r="B113" s="191"/>
      <c r="C113" s="192"/>
      <c r="D113" s="192"/>
      <c r="E113" s="191"/>
      <c r="F113" s="191"/>
      <c r="G113" s="191"/>
      <c r="H113" s="303"/>
      <c r="I113" s="191"/>
      <c r="J113" s="191"/>
      <c r="K113" s="267"/>
      <c r="L113" s="307"/>
      <c r="M113" s="191"/>
      <c r="N113" s="301"/>
      <c r="O113" s="191"/>
      <c r="P113" s="192"/>
    </row>
    <row r="114" spans="1:16" x14ac:dyDescent="0.2">
      <c r="A114" s="190"/>
      <c r="B114" s="191"/>
      <c r="C114" s="192"/>
      <c r="D114" s="192"/>
      <c r="E114" s="192"/>
      <c r="F114" s="192"/>
      <c r="G114" s="191"/>
      <c r="H114" s="191"/>
      <c r="I114" s="192"/>
      <c r="J114" s="192"/>
      <c r="K114" s="192"/>
      <c r="L114" s="193"/>
      <c r="M114" s="192"/>
      <c r="N114" s="192"/>
      <c r="O114" s="192"/>
      <c r="P114" s="192"/>
    </row>
    <row r="115" spans="1:16" x14ac:dyDescent="0.2">
      <c r="A115" s="190"/>
      <c r="B115" s="191"/>
      <c r="C115" s="192"/>
      <c r="D115" s="191"/>
      <c r="E115" s="191"/>
      <c r="F115" s="191"/>
      <c r="G115" s="191"/>
      <c r="H115" s="191"/>
      <c r="I115" s="191"/>
      <c r="J115" s="191"/>
      <c r="K115" s="191"/>
      <c r="L115" s="193"/>
      <c r="M115" s="191"/>
      <c r="N115" s="191"/>
      <c r="O115" s="191"/>
      <c r="P115" s="191"/>
    </row>
    <row r="116" spans="1:16" x14ac:dyDescent="0.2">
      <c r="A116" s="190"/>
      <c r="B116" s="191"/>
      <c r="C116" s="192"/>
      <c r="D116" s="192"/>
      <c r="E116" s="192"/>
      <c r="F116" s="192"/>
      <c r="G116" s="191"/>
      <c r="H116" s="191"/>
      <c r="I116" s="192"/>
      <c r="J116" s="192"/>
      <c r="K116" s="192"/>
      <c r="L116" s="193"/>
      <c r="M116" s="192"/>
      <c r="N116" s="191"/>
      <c r="O116" s="192"/>
      <c r="P116" s="191"/>
    </row>
    <row r="117" spans="1:16" x14ac:dyDescent="0.2">
      <c r="A117" s="190"/>
      <c r="B117" s="191"/>
      <c r="C117" s="192"/>
      <c r="D117" s="191"/>
      <c r="E117" s="192"/>
      <c r="F117" s="191"/>
      <c r="G117" s="191"/>
      <c r="H117" s="191"/>
      <c r="I117" s="191"/>
      <c r="J117" s="191"/>
      <c r="K117" s="191"/>
      <c r="L117" s="193"/>
      <c r="M117" s="191"/>
      <c r="N117" s="191"/>
      <c r="O117" s="191"/>
      <c r="P117" s="191"/>
    </row>
    <row r="118" spans="1:16" x14ac:dyDescent="0.2">
      <c r="A118" s="190"/>
      <c r="B118" s="191"/>
      <c r="C118" s="192"/>
      <c r="D118" s="192"/>
      <c r="E118" s="191"/>
      <c r="F118" s="192"/>
      <c r="G118" s="191"/>
      <c r="H118" s="191"/>
      <c r="I118" s="191"/>
      <c r="J118" s="191"/>
      <c r="K118" s="191"/>
      <c r="L118" s="193"/>
      <c r="M118" s="191"/>
      <c r="N118" s="191"/>
      <c r="O118" s="191"/>
      <c r="P118" s="191"/>
    </row>
    <row r="119" spans="1:16" x14ac:dyDescent="0.2">
      <c r="A119" s="190"/>
      <c r="B119" s="191"/>
      <c r="C119" s="192"/>
      <c r="D119" s="192"/>
      <c r="E119" s="191"/>
      <c r="F119" s="192"/>
      <c r="G119" s="191"/>
      <c r="H119" s="191"/>
      <c r="I119" s="191"/>
      <c r="J119" s="191"/>
      <c r="K119" s="191"/>
      <c r="L119" s="193"/>
      <c r="M119" s="191"/>
      <c r="N119" s="191"/>
      <c r="O119" s="191"/>
      <c r="P119" s="191"/>
    </row>
    <row r="120" spans="1:16" x14ac:dyDescent="0.2">
      <c r="A120" s="190"/>
      <c r="B120" s="191"/>
      <c r="C120" s="192"/>
      <c r="D120" s="191"/>
      <c r="E120" s="191"/>
      <c r="F120" s="191"/>
      <c r="G120" s="191"/>
      <c r="H120" s="191"/>
      <c r="I120" s="191"/>
      <c r="J120" s="191"/>
      <c r="K120" s="191"/>
      <c r="L120" s="193"/>
      <c r="M120" s="191"/>
      <c r="N120" s="191"/>
      <c r="O120" s="191"/>
      <c r="P120" s="191"/>
    </row>
    <row r="121" spans="1:16" x14ac:dyDescent="0.2">
      <c r="A121" s="190"/>
      <c r="B121" s="191"/>
      <c r="C121" s="192"/>
      <c r="D121" s="192"/>
      <c r="E121" s="192"/>
      <c r="F121" s="192"/>
      <c r="G121" s="311"/>
      <c r="H121" s="257"/>
      <c r="I121" s="192"/>
      <c r="J121" s="192"/>
      <c r="K121" s="192"/>
      <c r="L121" s="193"/>
      <c r="M121" s="192"/>
      <c r="N121" s="191"/>
      <c r="O121" s="192"/>
      <c r="P121" s="191"/>
    </row>
    <row r="122" spans="1:16" x14ac:dyDescent="0.2">
      <c r="A122" s="190"/>
      <c r="B122" s="191"/>
      <c r="C122" s="192"/>
      <c r="D122" s="191"/>
      <c r="E122" s="191"/>
      <c r="F122" s="191"/>
      <c r="G122" s="191"/>
      <c r="H122" s="191"/>
      <c r="I122" s="191"/>
      <c r="J122" s="191"/>
      <c r="K122" s="191"/>
      <c r="L122" s="193"/>
      <c r="M122" s="191"/>
      <c r="N122" s="191"/>
      <c r="O122" s="191"/>
      <c r="P122" s="191"/>
    </row>
    <row r="123" spans="1:16" x14ac:dyDescent="0.2">
      <c r="A123" s="190"/>
      <c r="B123" s="191"/>
      <c r="C123" s="192"/>
      <c r="D123" s="192"/>
      <c r="E123" s="191"/>
      <c r="F123" s="191"/>
      <c r="G123" s="191"/>
      <c r="H123" s="191"/>
      <c r="I123" s="191"/>
      <c r="J123" s="191"/>
      <c r="K123" s="191"/>
      <c r="L123" s="193"/>
      <c r="M123" s="191"/>
      <c r="N123" s="191"/>
      <c r="O123" s="191"/>
      <c r="P123" s="191"/>
    </row>
    <row r="124" spans="1:16" x14ac:dyDescent="0.2">
      <c r="A124" s="190"/>
      <c r="B124" s="191"/>
      <c r="C124" s="192"/>
      <c r="D124" s="192"/>
      <c r="E124" s="192"/>
      <c r="F124" s="192"/>
      <c r="G124" s="191"/>
      <c r="H124" s="191"/>
      <c r="I124" s="192"/>
      <c r="J124" s="191"/>
      <c r="K124" s="192"/>
      <c r="L124" s="193"/>
      <c r="M124" s="192"/>
      <c r="N124" s="192"/>
      <c r="O124" s="192"/>
      <c r="P124" s="192"/>
    </row>
    <row r="125" spans="1:16" x14ac:dyDescent="0.2">
      <c r="A125" s="190"/>
      <c r="B125" s="191"/>
      <c r="C125" s="192"/>
      <c r="D125" s="192"/>
      <c r="E125" s="191"/>
      <c r="F125" s="192"/>
      <c r="G125" s="191"/>
      <c r="H125" s="191"/>
      <c r="I125" s="191"/>
      <c r="J125" s="191"/>
      <c r="K125" s="191"/>
      <c r="L125" s="193"/>
      <c r="M125" s="191"/>
      <c r="N125" s="191"/>
      <c r="O125" s="191"/>
      <c r="P125" s="191"/>
    </row>
    <row r="126" spans="1:16" x14ac:dyDescent="0.2">
      <c r="A126" s="190"/>
      <c r="B126" s="191"/>
      <c r="C126" s="192"/>
      <c r="D126" s="191"/>
      <c r="E126" s="191"/>
      <c r="F126" s="191"/>
      <c r="G126" s="191"/>
      <c r="H126" s="191"/>
      <c r="I126" s="191"/>
      <c r="J126" s="191"/>
      <c r="K126" s="191"/>
      <c r="L126" s="193"/>
      <c r="M126" s="191"/>
      <c r="N126" s="191"/>
      <c r="O126" s="191"/>
      <c r="P126" s="191"/>
    </row>
    <row r="127" spans="1:16" x14ac:dyDescent="0.2">
      <c r="A127" s="190"/>
      <c r="B127" s="191"/>
      <c r="C127" s="192"/>
      <c r="D127" s="192"/>
      <c r="E127" s="191"/>
      <c r="F127" s="191"/>
      <c r="G127" s="191"/>
      <c r="H127" s="191"/>
      <c r="I127" s="191"/>
      <c r="J127" s="191"/>
      <c r="K127" s="191"/>
      <c r="L127" s="193"/>
      <c r="M127" s="191"/>
      <c r="N127" s="191"/>
      <c r="O127" s="191"/>
      <c r="P127" s="191"/>
    </row>
    <row r="128" spans="1:16" ht="12.75" x14ac:dyDescent="0.2">
      <c r="A128" s="190"/>
      <c r="B128" s="191"/>
      <c r="C128" s="192"/>
      <c r="D128" s="192"/>
      <c r="E128" s="191"/>
      <c r="F128" s="191"/>
      <c r="G128" s="312"/>
      <c r="H128" s="312"/>
      <c r="I128" s="191"/>
      <c r="J128" s="191"/>
      <c r="K128" s="191"/>
      <c r="L128" s="193"/>
      <c r="M128" s="191"/>
      <c r="N128" s="191"/>
      <c r="O128" s="191"/>
      <c r="P128" s="191"/>
    </row>
    <row r="129" spans="1:16" ht="12.75" x14ac:dyDescent="0.2">
      <c r="A129" s="190"/>
      <c r="B129" s="191"/>
      <c r="C129" s="192"/>
      <c r="D129" s="192"/>
      <c r="E129" s="191"/>
      <c r="F129" s="192"/>
      <c r="G129" s="303"/>
      <c r="H129" s="191"/>
      <c r="I129" s="191"/>
      <c r="J129" s="191"/>
      <c r="K129" s="191"/>
      <c r="L129" s="193"/>
      <c r="M129" s="191"/>
      <c r="N129" s="192"/>
      <c r="O129" s="192"/>
      <c r="P129" s="192"/>
    </row>
    <row r="130" spans="1:16" x14ac:dyDescent="0.2">
      <c r="A130" s="190"/>
      <c r="B130" s="191"/>
      <c r="C130" s="192"/>
      <c r="D130" s="192"/>
      <c r="E130" s="192"/>
      <c r="F130" s="192"/>
      <c r="G130" s="191"/>
      <c r="H130" s="191"/>
      <c r="I130" s="192"/>
      <c r="J130" s="192"/>
      <c r="K130" s="192"/>
      <c r="L130" s="193"/>
      <c r="M130" s="192"/>
      <c r="N130" s="191"/>
      <c r="O130" s="192"/>
      <c r="P130" s="191"/>
    </row>
    <row r="131" spans="1:16" x14ac:dyDescent="0.2">
      <c r="A131" s="190"/>
      <c r="B131" s="191"/>
      <c r="C131" s="192"/>
      <c r="D131" s="191"/>
      <c r="E131" s="191"/>
      <c r="F131" s="191"/>
      <c r="G131" s="191"/>
      <c r="H131" s="191"/>
      <c r="I131" s="191"/>
      <c r="J131" s="191"/>
      <c r="K131" s="191"/>
      <c r="L131" s="193"/>
      <c r="M131" s="191"/>
      <c r="N131" s="191"/>
      <c r="O131" s="192"/>
      <c r="P131" s="191"/>
    </row>
    <row r="132" spans="1:16" x14ac:dyDescent="0.2">
      <c r="A132" s="190"/>
      <c r="B132" s="191"/>
      <c r="C132" s="192"/>
      <c r="D132" s="191"/>
      <c r="E132" s="191"/>
      <c r="F132" s="191"/>
      <c r="G132" s="257"/>
      <c r="H132" s="257"/>
      <c r="I132" s="191"/>
      <c r="J132" s="191"/>
      <c r="K132" s="191"/>
      <c r="L132" s="193"/>
      <c r="M132" s="191"/>
      <c r="N132" s="191"/>
      <c r="O132" s="192"/>
      <c r="P132" s="191"/>
    </row>
    <row r="133" spans="1:16" x14ac:dyDescent="0.2">
      <c r="A133" s="190"/>
      <c r="B133" s="191"/>
      <c r="C133" s="192"/>
      <c r="D133" s="192"/>
      <c r="E133" s="192"/>
      <c r="F133" s="192"/>
      <c r="G133" s="257"/>
      <c r="H133" s="191"/>
      <c r="I133" s="192"/>
      <c r="J133" s="192"/>
      <c r="K133" s="192"/>
      <c r="L133" s="193"/>
      <c r="M133" s="192"/>
      <c r="N133" s="192"/>
      <c r="O133" s="192"/>
      <c r="P133" s="191"/>
    </row>
    <row r="134" spans="1:16" x14ac:dyDescent="0.2">
      <c r="A134" s="190"/>
      <c r="B134" s="191"/>
      <c r="C134" s="192"/>
      <c r="D134" s="191"/>
      <c r="E134" s="191"/>
      <c r="F134" s="191"/>
      <c r="G134" s="257"/>
      <c r="H134" s="257"/>
      <c r="I134" s="191"/>
      <c r="J134" s="191"/>
      <c r="K134" s="191"/>
      <c r="L134" s="193"/>
      <c r="M134" s="191"/>
      <c r="N134" s="191"/>
      <c r="O134" s="191"/>
      <c r="P134" s="191"/>
    </row>
    <row r="135" spans="1:16" x14ac:dyDescent="0.2">
      <c r="A135" s="190"/>
      <c r="B135" s="191"/>
      <c r="C135" s="192"/>
      <c r="D135" s="192"/>
      <c r="E135" s="191"/>
      <c r="F135" s="192"/>
      <c r="G135" s="191"/>
      <c r="H135" s="191"/>
      <c r="I135" s="191"/>
      <c r="J135" s="191"/>
      <c r="K135" s="267"/>
      <c r="L135" s="307"/>
      <c r="M135" s="191"/>
      <c r="N135" s="191"/>
      <c r="O135" s="191"/>
      <c r="P135" s="191"/>
    </row>
    <row r="136" spans="1:16" x14ac:dyDescent="0.2">
      <c r="A136" s="170"/>
      <c r="B136" s="269"/>
      <c r="C136" s="192"/>
      <c r="D136" s="269"/>
      <c r="E136" s="269"/>
      <c r="F136" s="269"/>
      <c r="G136" s="269"/>
      <c r="H136" s="269"/>
      <c r="I136" s="269"/>
      <c r="J136" s="191"/>
      <c r="K136" s="269"/>
      <c r="L136" s="313"/>
      <c r="M136" s="269"/>
      <c r="N136" s="269"/>
      <c r="O136" s="269"/>
      <c r="P136" s="269"/>
    </row>
    <row r="137" spans="1:16" x14ac:dyDescent="0.2">
      <c r="A137" s="195"/>
      <c r="B137" s="277"/>
      <c r="C137" s="277"/>
      <c r="D137" s="277"/>
      <c r="E137" s="277"/>
      <c r="F137" s="277"/>
      <c r="G137" s="277"/>
      <c r="H137" s="277"/>
      <c r="I137" s="277"/>
      <c r="J137" s="277"/>
      <c r="K137" s="277"/>
      <c r="L137" s="278"/>
      <c r="M137" s="277"/>
      <c r="N137" s="277"/>
      <c r="O137" s="277"/>
      <c r="P137" s="277"/>
    </row>
    <row r="138" spans="1:16" x14ac:dyDescent="0.2">
      <c r="A138" s="190"/>
      <c r="B138" s="191"/>
      <c r="C138" s="192"/>
      <c r="D138" s="191"/>
      <c r="E138" s="191"/>
      <c r="F138" s="191"/>
      <c r="G138" s="191"/>
      <c r="H138" s="191"/>
      <c r="I138" s="191"/>
      <c r="J138" s="191"/>
      <c r="K138" s="191"/>
      <c r="L138" s="193"/>
      <c r="M138" s="191"/>
      <c r="N138" s="270"/>
      <c r="O138" s="191"/>
      <c r="P138" s="191"/>
    </row>
    <row r="139" spans="1:16" x14ac:dyDescent="0.2">
      <c r="A139" s="190"/>
      <c r="B139" s="191"/>
      <c r="C139" s="192"/>
      <c r="D139" s="192"/>
      <c r="E139" s="191"/>
      <c r="F139" s="192"/>
      <c r="G139" s="257"/>
      <c r="H139" s="191"/>
      <c r="I139" s="191"/>
      <c r="J139" s="191"/>
      <c r="K139" s="191"/>
      <c r="L139" s="193"/>
      <c r="M139" s="191"/>
      <c r="N139" s="191"/>
      <c r="O139" s="191"/>
      <c r="P139" s="191"/>
    </row>
    <row r="140" spans="1:16" x14ac:dyDescent="0.2">
      <c r="A140" s="190"/>
      <c r="B140" s="191"/>
      <c r="C140" s="192"/>
      <c r="D140" s="191"/>
      <c r="E140" s="191"/>
      <c r="F140" s="191"/>
      <c r="G140" s="191"/>
      <c r="H140" s="191"/>
      <c r="I140" s="191"/>
      <c r="J140" s="191"/>
      <c r="K140" s="191"/>
      <c r="L140" s="193"/>
      <c r="M140" s="191"/>
      <c r="N140" s="191"/>
      <c r="O140" s="191"/>
      <c r="P140" s="191"/>
    </row>
    <row r="141" spans="1:16" x14ac:dyDescent="0.2">
      <c r="A141" s="190"/>
      <c r="B141" s="191"/>
      <c r="C141" s="192"/>
      <c r="D141" s="192"/>
      <c r="E141" s="191"/>
      <c r="F141" s="191"/>
      <c r="G141" s="191"/>
      <c r="H141" s="191"/>
      <c r="I141" s="191"/>
      <c r="J141" s="191"/>
      <c r="K141" s="191"/>
      <c r="L141" s="193"/>
      <c r="M141" s="191"/>
      <c r="N141" s="191"/>
      <c r="O141" s="191"/>
      <c r="P141" s="191"/>
    </row>
    <row r="142" spans="1:16" x14ac:dyDescent="0.2">
      <c r="A142" s="170"/>
      <c r="B142" s="269"/>
      <c r="C142" s="192"/>
      <c r="D142" s="269"/>
      <c r="E142" s="269"/>
      <c r="F142" s="269"/>
      <c r="G142" s="269"/>
      <c r="H142" s="269"/>
      <c r="I142" s="269"/>
      <c r="J142" s="269"/>
      <c r="K142" s="269"/>
      <c r="L142" s="313"/>
      <c r="M142" s="269"/>
      <c r="N142" s="269"/>
      <c r="O142" s="269"/>
      <c r="P142" s="269"/>
    </row>
    <row r="143" spans="1:16" x14ac:dyDescent="0.2">
      <c r="A143" s="195"/>
      <c r="B143" s="277"/>
      <c r="C143" s="277"/>
      <c r="D143" s="277"/>
      <c r="E143" s="277"/>
      <c r="F143" s="277"/>
      <c r="G143" s="277"/>
      <c r="H143" s="277"/>
      <c r="I143" s="277"/>
      <c r="J143" s="277"/>
      <c r="K143" s="277"/>
      <c r="L143" s="278"/>
      <c r="M143" s="277"/>
      <c r="N143" s="277"/>
      <c r="O143" s="277"/>
      <c r="P143" s="277"/>
    </row>
    <row r="144" spans="1:16" x14ac:dyDescent="0.2">
      <c r="A144" s="190"/>
      <c r="B144" s="191"/>
      <c r="C144" s="192"/>
      <c r="D144" s="191"/>
      <c r="E144" s="191"/>
      <c r="F144" s="191"/>
      <c r="G144" s="191"/>
      <c r="H144" s="257"/>
      <c r="I144" s="191"/>
      <c r="J144" s="191"/>
      <c r="K144" s="191"/>
      <c r="L144" s="193"/>
      <c r="M144" s="191"/>
      <c r="N144" s="191"/>
      <c r="O144" s="191"/>
      <c r="P144" s="191"/>
    </row>
    <row r="145" spans="1:16" x14ac:dyDescent="0.2">
      <c r="A145" s="190"/>
      <c r="B145" s="191"/>
      <c r="C145" s="192"/>
      <c r="D145" s="191"/>
      <c r="E145" s="191"/>
      <c r="F145" s="191"/>
      <c r="G145" s="191"/>
      <c r="H145" s="191"/>
      <c r="I145" s="191"/>
      <c r="J145" s="191"/>
      <c r="K145" s="191"/>
      <c r="L145" s="193"/>
      <c r="M145" s="191"/>
      <c r="N145" s="191"/>
      <c r="O145" s="191"/>
      <c r="P145" s="301"/>
    </row>
    <row r="146" spans="1:16" x14ac:dyDescent="0.2">
      <c r="A146" s="190"/>
      <c r="B146" s="191"/>
      <c r="C146" s="192"/>
      <c r="D146" s="191"/>
      <c r="E146" s="191"/>
      <c r="F146" s="191"/>
      <c r="G146" s="191"/>
      <c r="H146" s="191"/>
      <c r="I146" s="191"/>
      <c r="J146" s="191"/>
      <c r="K146" s="191"/>
      <c r="L146" s="193"/>
      <c r="M146" s="191"/>
      <c r="N146" s="191"/>
      <c r="O146" s="191"/>
      <c r="P146" s="191"/>
    </row>
    <row r="147" spans="1:16" x14ac:dyDescent="0.2">
      <c r="A147" s="190"/>
      <c r="B147" s="191"/>
      <c r="C147" s="192"/>
      <c r="D147" s="191"/>
      <c r="E147" s="191"/>
      <c r="F147" s="191"/>
      <c r="G147" s="191"/>
      <c r="H147" s="191"/>
      <c r="I147" s="191"/>
      <c r="J147" s="191"/>
      <c r="K147" s="191"/>
      <c r="L147" s="193"/>
      <c r="M147" s="191"/>
      <c r="N147" s="191"/>
      <c r="O147" s="191"/>
      <c r="P147" s="191"/>
    </row>
    <row r="148" spans="1:16" x14ac:dyDescent="0.2">
      <c r="A148" s="190"/>
      <c r="B148" s="191"/>
      <c r="C148" s="192"/>
      <c r="D148" s="191"/>
      <c r="E148" s="191"/>
      <c r="F148" s="191"/>
      <c r="G148" s="191"/>
      <c r="H148" s="191"/>
      <c r="I148" s="191"/>
      <c r="J148" s="191"/>
      <c r="K148" s="191"/>
      <c r="L148" s="193"/>
      <c r="M148" s="191"/>
      <c r="N148" s="191"/>
      <c r="O148" s="191"/>
      <c r="P148" s="191"/>
    </row>
    <row r="149" spans="1:16" x14ac:dyDescent="0.2">
      <c r="A149" s="190"/>
      <c r="B149" s="191"/>
      <c r="C149" s="192"/>
      <c r="D149" s="191"/>
      <c r="E149" s="191"/>
      <c r="F149" s="191"/>
      <c r="G149" s="191"/>
      <c r="H149" s="257"/>
      <c r="I149" s="191"/>
      <c r="J149" s="191"/>
      <c r="K149" s="191"/>
      <c r="L149" s="193"/>
      <c r="M149" s="191"/>
      <c r="N149" s="191"/>
      <c r="O149" s="191"/>
      <c r="P149" s="191"/>
    </row>
    <row r="150" spans="1:16" x14ac:dyDescent="0.2">
      <c r="A150" s="190"/>
      <c r="B150" s="191"/>
      <c r="C150" s="192"/>
      <c r="D150" s="191"/>
      <c r="E150" s="191"/>
      <c r="F150" s="191"/>
      <c r="G150" s="257"/>
      <c r="H150" s="191"/>
      <c r="I150" s="191"/>
      <c r="J150" s="191"/>
      <c r="K150" s="191"/>
      <c r="L150" s="193"/>
      <c r="M150" s="191"/>
      <c r="N150" s="191"/>
      <c r="O150" s="191"/>
      <c r="P150" s="191"/>
    </row>
    <row r="151" spans="1:16" x14ac:dyDescent="0.2">
      <c r="A151" s="190"/>
      <c r="B151" s="191"/>
      <c r="C151" s="192"/>
      <c r="D151" s="192"/>
      <c r="E151" s="191"/>
      <c r="F151" s="192"/>
      <c r="G151" s="191"/>
      <c r="H151" s="191"/>
      <c r="I151" s="191"/>
      <c r="J151" s="191"/>
      <c r="K151" s="191"/>
      <c r="L151" s="193"/>
      <c r="M151" s="191"/>
      <c r="N151" s="191"/>
      <c r="O151" s="191"/>
      <c r="P151" s="191"/>
    </row>
    <row r="152" spans="1:16" x14ac:dyDescent="0.2">
      <c r="A152" s="190"/>
      <c r="B152" s="191"/>
      <c r="C152" s="192"/>
      <c r="D152" s="191"/>
      <c r="E152" s="191"/>
      <c r="F152" s="191"/>
      <c r="G152" s="191"/>
      <c r="H152" s="257"/>
      <c r="I152" s="191"/>
      <c r="J152" s="191"/>
      <c r="K152" s="191"/>
      <c r="L152" s="193"/>
      <c r="M152" s="191"/>
      <c r="N152" s="191"/>
      <c r="O152" s="191"/>
      <c r="P152" s="191"/>
    </row>
    <row r="153" spans="1:16" x14ac:dyDescent="0.2">
      <c r="A153" s="190"/>
      <c r="B153" s="191"/>
      <c r="C153" s="192"/>
      <c r="D153" s="191"/>
      <c r="E153" s="191"/>
      <c r="F153" s="191"/>
      <c r="G153" s="191"/>
      <c r="H153" s="191"/>
      <c r="I153" s="191"/>
      <c r="J153" s="191"/>
      <c r="K153" s="191"/>
      <c r="L153" s="193"/>
      <c r="M153" s="191"/>
      <c r="N153" s="191"/>
      <c r="O153" s="191"/>
      <c r="P153" s="191"/>
    </row>
    <row r="154" spans="1:16" x14ac:dyDescent="0.2">
      <c r="A154" s="190"/>
      <c r="B154" s="191"/>
      <c r="C154" s="192"/>
      <c r="D154" s="191"/>
      <c r="E154" s="191"/>
      <c r="F154" s="191"/>
      <c r="G154" s="191"/>
      <c r="H154" s="191"/>
      <c r="I154" s="191"/>
      <c r="J154" s="191"/>
      <c r="K154" s="267"/>
      <c r="L154" s="307"/>
      <c r="M154" s="191"/>
      <c r="N154" s="191"/>
      <c r="O154" s="191"/>
      <c r="P154" s="191"/>
    </row>
    <row r="155" spans="1:16" x14ac:dyDescent="0.2">
      <c r="A155" s="190"/>
      <c r="B155" s="191"/>
      <c r="C155" s="192"/>
      <c r="D155" s="191"/>
      <c r="E155" s="191"/>
      <c r="F155" s="191"/>
      <c r="G155" s="191"/>
      <c r="H155" s="191"/>
      <c r="I155" s="191"/>
      <c r="J155" s="191"/>
      <c r="K155" s="191"/>
      <c r="L155" s="193"/>
      <c r="M155" s="191"/>
      <c r="N155" s="191"/>
      <c r="O155" s="191"/>
      <c r="P155" s="191"/>
    </row>
    <row r="156" spans="1:16" x14ac:dyDescent="0.2">
      <c r="A156" s="190"/>
      <c r="B156" s="191"/>
      <c r="C156" s="192"/>
      <c r="D156" s="192"/>
      <c r="E156" s="191"/>
      <c r="F156" s="192"/>
      <c r="G156" s="191"/>
      <c r="H156" s="257"/>
      <c r="I156" s="191"/>
      <c r="J156" s="191"/>
      <c r="K156" s="191"/>
      <c r="L156" s="193"/>
      <c r="M156" s="191"/>
      <c r="N156" s="191"/>
      <c r="O156" s="191"/>
      <c r="P156" s="191"/>
    </row>
    <row r="157" spans="1:16" x14ac:dyDescent="0.2">
      <c r="A157" s="190"/>
      <c r="B157" s="191"/>
      <c r="C157" s="192"/>
      <c r="D157" s="192"/>
      <c r="E157" s="192"/>
      <c r="F157" s="192"/>
      <c r="G157" s="257"/>
      <c r="H157" s="257"/>
      <c r="I157" s="192"/>
      <c r="J157" s="192"/>
      <c r="K157" s="192"/>
      <c r="L157" s="307"/>
      <c r="M157" s="192"/>
      <c r="N157" s="192"/>
      <c r="O157" s="192"/>
      <c r="P157" s="192"/>
    </row>
    <row r="158" spans="1:16" x14ac:dyDescent="0.2">
      <c r="A158" s="190"/>
      <c r="B158" s="191"/>
      <c r="C158" s="192"/>
      <c r="D158" s="192"/>
      <c r="E158" s="191"/>
      <c r="F158" s="191"/>
      <c r="G158" s="191"/>
      <c r="H158" s="191"/>
      <c r="I158" s="191"/>
      <c r="J158" s="191"/>
      <c r="K158" s="191"/>
      <c r="L158" s="193"/>
      <c r="M158" s="191"/>
      <c r="N158" s="191"/>
      <c r="O158" s="191"/>
      <c r="P158" s="191"/>
    </row>
    <row r="159" spans="1:16" x14ac:dyDescent="0.2">
      <c r="A159" s="190"/>
      <c r="B159" s="191"/>
      <c r="C159" s="192"/>
      <c r="D159" s="192"/>
      <c r="E159" s="192"/>
      <c r="F159" s="192"/>
      <c r="G159" s="257"/>
      <c r="H159" s="257"/>
      <c r="I159" s="192"/>
      <c r="J159" s="192"/>
      <c r="K159" s="192"/>
      <c r="L159" s="307"/>
      <c r="M159" s="192"/>
      <c r="N159" s="192"/>
      <c r="O159" s="192"/>
      <c r="P159" s="192"/>
    </row>
    <row r="160" spans="1:16" x14ac:dyDescent="0.2">
      <c r="A160" s="190"/>
      <c r="B160" s="191"/>
      <c r="C160" s="192"/>
      <c r="D160" s="192"/>
      <c r="E160" s="191"/>
      <c r="F160" s="191"/>
      <c r="G160" s="191"/>
      <c r="H160" s="191"/>
      <c r="I160" s="191"/>
      <c r="J160" s="191"/>
      <c r="K160" s="191"/>
      <c r="L160" s="193"/>
      <c r="M160" s="191"/>
      <c r="N160" s="191"/>
      <c r="O160" s="191"/>
      <c r="P160" s="191"/>
    </row>
    <row r="161" spans="1:16" x14ac:dyDescent="0.2">
      <c r="A161" s="190"/>
      <c r="B161" s="191"/>
      <c r="C161" s="192"/>
      <c r="D161" s="192"/>
      <c r="E161" s="192"/>
      <c r="F161" s="192"/>
      <c r="G161" s="191"/>
      <c r="H161" s="191"/>
      <c r="I161" s="192"/>
      <c r="J161" s="191"/>
      <c r="K161" s="192"/>
      <c r="L161" s="193"/>
      <c r="M161" s="192"/>
      <c r="N161" s="191"/>
      <c r="O161" s="192"/>
      <c r="P161" s="191"/>
    </row>
    <row r="162" spans="1:16" x14ac:dyDescent="0.2">
      <c r="A162" s="195"/>
      <c r="B162" s="277"/>
      <c r="C162" s="277"/>
      <c r="D162" s="277"/>
      <c r="E162" s="277"/>
      <c r="F162" s="277"/>
      <c r="G162" s="277"/>
      <c r="H162" s="277"/>
      <c r="I162" s="277"/>
      <c r="J162" s="277"/>
      <c r="K162" s="277"/>
      <c r="L162" s="278"/>
      <c r="M162" s="277"/>
      <c r="N162" s="277"/>
      <c r="O162" s="277"/>
      <c r="P162" s="277"/>
    </row>
    <row r="163" spans="1:16" x14ac:dyDescent="0.2">
      <c r="A163" s="190"/>
      <c r="B163" s="191"/>
      <c r="C163" s="192"/>
      <c r="D163" s="192"/>
      <c r="E163" s="191"/>
      <c r="F163" s="192"/>
      <c r="G163" s="257"/>
      <c r="H163" s="257"/>
      <c r="I163" s="191"/>
      <c r="J163" s="191"/>
      <c r="K163" s="191"/>
      <c r="L163" s="193"/>
      <c r="M163" s="191"/>
      <c r="N163" s="191"/>
      <c r="O163" s="191"/>
      <c r="P163" s="191"/>
    </row>
    <row r="164" spans="1:16" x14ac:dyDescent="0.2">
      <c r="A164" s="190"/>
      <c r="B164" s="191"/>
      <c r="C164" s="192"/>
      <c r="D164" s="192"/>
      <c r="E164" s="192"/>
      <c r="F164" s="192"/>
      <c r="G164" s="191"/>
      <c r="H164" s="257"/>
      <c r="I164" s="192"/>
      <c r="J164" s="192"/>
      <c r="K164" s="192"/>
      <c r="L164" s="193"/>
      <c r="M164" s="192"/>
      <c r="N164" s="192"/>
      <c r="O164" s="192"/>
      <c r="P164" s="192"/>
    </row>
    <row r="165" spans="1:16" x14ac:dyDescent="0.2">
      <c r="A165" s="190"/>
      <c r="B165" s="191"/>
      <c r="C165" s="192"/>
      <c r="D165" s="192"/>
      <c r="E165" s="192"/>
      <c r="F165" s="192"/>
      <c r="G165" s="257"/>
      <c r="H165" s="257"/>
      <c r="I165" s="192"/>
      <c r="J165" s="192"/>
      <c r="K165" s="192"/>
      <c r="L165" s="193"/>
      <c r="M165" s="192"/>
      <c r="N165" s="191"/>
      <c r="O165" s="192"/>
      <c r="P165" s="191"/>
    </row>
    <row r="166" spans="1:16" x14ac:dyDescent="0.2">
      <c r="A166" s="190"/>
      <c r="B166" s="191"/>
      <c r="C166" s="192"/>
      <c r="D166" s="191"/>
      <c r="E166" s="191"/>
      <c r="F166" s="191"/>
      <c r="G166" s="257"/>
      <c r="H166" s="257"/>
      <c r="I166" s="191"/>
      <c r="J166" s="191"/>
      <c r="K166" s="191"/>
      <c r="L166" s="193"/>
      <c r="M166" s="191"/>
      <c r="N166" s="191"/>
      <c r="O166" s="191"/>
      <c r="P166" s="191"/>
    </row>
    <row r="167" spans="1:16" x14ac:dyDescent="0.2">
      <c r="A167" s="190"/>
      <c r="B167" s="191"/>
      <c r="C167" s="192"/>
      <c r="D167" s="192"/>
      <c r="E167" s="192"/>
      <c r="F167" s="192"/>
      <c r="G167" s="191"/>
      <c r="H167" s="191"/>
      <c r="I167" s="192"/>
      <c r="J167" s="192"/>
      <c r="K167" s="192"/>
      <c r="L167" s="193"/>
      <c r="M167" s="192"/>
      <c r="N167" s="192"/>
      <c r="O167" s="192"/>
      <c r="P167" s="192"/>
    </row>
    <row r="168" spans="1:16" x14ac:dyDescent="0.2">
      <c r="A168" s="190"/>
      <c r="B168" s="191"/>
      <c r="C168" s="192"/>
      <c r="D168" s="192"/>
      <c r="E168" s="192"/>
      <c r="F168" s="192"/>
      <c r="G168" s="191"/>
      <c r="H168" s="191"/>
      <c r="I168" s="192"/>
      <c r="J168" s="192"/>
      <c r="K168" s="192"/>
      <c r="L168" s="193"/>
      <c r="M168" s="192"/>
      <c r="N168" s="191"/>
      <c r="O168" s="192"/>
      <c r="P168" s="191"/>
    </row>
    <row r="169" spans="1:16" x14ac:dyDescent="0.2">
      <c r="A169" s="190"/>
      <c r="B169" s="191"/>
      <c r="C169" s="192"/>
      <c r="D169" s="191"/>
      <c r="E169" s="191"/>
      <c r="F169" s="191"/>
      <c r="G169" s="191"/>
      <c r="H169" s="191"/>
      <c r="I169" s="191"/>
      <c r="J169" s="191"/>
      <c r="K169" s="191"/>
      <c r="L169" s="193"/>
      <c r="M169" s="191"/>
      <c r="N169" s="191"/>
      <c r="O169" s="191"/>
      <c r="P169" s="191"/>
    </row>
    <row r="170" spans="1:16" x14ac:dyDescent="0.2">
      <c r="A170" s="170"/>
      <c r="B170" s="269"/>
      <c r="C170" s="192"/>
      <c r="D170" s="269"/>
      <c r="E170" s="269"/>
      <c r="F170" s="269"/>
      <c r="G170" s="269"/>
      <c r="H170" s="269"/>
      <c r="I170" s="269"/>
      <c r="J170" s="269"/>
      <c r="K170" s="269"/>
      <c r="L170" s="313"/>
      <c r="M170" s="270"/>
      <c r="N170" s="269"/>
      <c r="O170" s="270"/>
      <c r="P170" s="269"/>
    </row>
    <row r="171" spans="1:16" x14ac:dyDescent="0.2">
      <c r="A171" s="170"/>
      <c r="B171" s="269"/>
      <c r="C171" s="192"/>
      <c r="D171" s="269"/>
      <c r="E171" s="269"/>
      <c r="F171" s="269"/>
      <c r="G171" s="269"/>
      <c r="H171" s="269"/>
      <c r="I171" s="269"/>
      <c r="J171" s="269"/>
      <c r="K171" s="269"/>
      <c r="L171" s="313"/>
      <c r="M171" s="269"/>
      <c r="N171" s="269"/>
      <c r="O171" s="270"/>
      <c r="P171" s="269"/>
    </row>
    <row r="172" spans="1:16" x14ac:dyDescent="0.2">
      <c r="A172" s="190"/>
      <c r="B172" s="191"/>
      <c r="C172" s="192"/>
      <c r="D172" s="191"/>
      <c r="E172" s="191"/>
      <c r="F172" s="191"/>
      <c r="G172" s="257"/>
      <c r="H172" s="257"/>
      <c r="I172" s="191"/>
      <c r="J172" s="191"/>
      <c r="K172" s="191"/>
      <c r="L172" s="193"/>
      <c r="M172" s="191"/>
      <c r="N172" s="191"/>
      <c r="O172" s="191"/>
      <c r="P172" s="191"/>
    </row>
    <row r="173" spans="1:16" x14ac:dyDescent="0.2">
      <c r="A173" s="190"/>
      <c r="B173" s="191"/>
      <c r="C173" s="192"/>
      <c r="D173" s="191"/>
      <c r="E173" s="191"/>
      <c r="F173" s="191"/>
      <c r="G173" s="191"/>
      <c r="H173" s="191"/>
      <c r="I173" s="191"/>
      <c r="J173" s="191"/>
      <c r="K173" s="191"/>
      <c r="L173" s="193"/>
      <c r="M173" s="191"/>
      <c r="N173" s="191"/>
      <c r="O173" s="191"/>
      <c r="P173" s="191"/>
    </row>
    <row r="174" spans="1:16" x14ac:dyDescent="0.2">
      <c r="A174" s="190"/>
      <c r="B174" s="191"/>
      <c r="C174" s="192"/>
      <c r="D174" s="192"/>
      <c r="E174" s="192"/>
      <c r="F174" s="192"/>
      <c r="G174" s="257"/>
      <c r="H174" s="191"/>
      <c r="I174" s="192"/>
      <c r="J174" s="192"/>
      <c r="K174" s="192"/>
      <c r="L174" s="193"/>
      <c r="M174" s="192"/>
      <c r="N174" s="191"/>
      <c r="O174" s="192"/>
      <c r="P174" s="191"/>
    </row>
    <row r="175" spans="1:16" x14ac:dyDescent="0.2">
      <c r="A175" s="190"/>
      <c r="B175" s="191"/>
      <c r="C175" s="192"/>
      <c r="D175" s="191"/>
      <c r="E175" s="191"/>
      <c r="F175" s="191"/>
      <c r="G175" s="191"/>
      <c r="H175" s="191"/>
      <c r="I175" s="191"/>
      <c r="J175" s="191"/>
      <c r="K175" s="191"/>
      <c r="L175" s="193"/>
      <c r="M175" s="191"/>
      <c r="N175" s="191"/>
      <c r="O175" s="191"/>
      <c r="P175" s="191"/>
    </row>
    <row r="176" spans="1:16" x14ac:dyDescent="0.2">
      <c r="A176" s="190"/>
      <c r="B176" s="191"/>
      <c r="C176" s="192"/>
      <c r="D176" s="191"/>
      <c r="E176" s="191"/>
      <c r="F176" s="191"/>
      <c r="G176" s="191"/>
      <c r="H176" s="191"/>
      <c r="I176" s="191"/>
      <c r="J176" s="191"/>
      <c r="K176" s="191"/>
      <c r="L176" s="193"/>
      <c r="M176" s="191"/>
      <c r="N176" s="191"/>
      <c r="O176" s="191"/>
      <c r="P176" s="191"/>
    </row>
    <row r="177" spans="1:16" x14ac:dyDescent="0.2">
      <c r="A177" s="190"/>
      <c r="B177" s="191"/>
      <c r="C177" s="192"/>
      <c r="D177" s="191"/>
      <c r="E177" s="269"/>
      <c r="F177" s="191"/>
      <c r="G177" s="257"/>
      <c r="H177" s="257"/>
      <c r="I177" s="191"/>
      <c r="J177" s="191"/>
      <c r="K177" s="191"/>
      <c r="L177" s="193"/>
      <c r="M177" s="191"/>
      <c r="N177" s="191"/>
      <c r="O177" s="191"/>
      <c r="P177" s="191"/>
    </row>
    <row r="178" spans="1:16" x14ac:dyDescent="0.2">
      <c r="A178" s="170"/>
      <c r="B178" s="269"/>
      <c r="C178" s="192"/>
      <c r="D178" s="192"/>
      <c r="E178" s="269"/>
      <c r="F178" s="192"/>
      <c r="G178" s="269"/>
      <c r="H178" s="269"/>
      <c r="I178" s="269"/>
      <c r="J178" s="269"/>
      <c r="K178" s="269"/>
      <c r="L178" s="313"/>
      <c r="M178" s="269"/>
      <c r="N178" s="269"/>
      <c r="O178" s="269"/>
      <c r="P178" s="269"/>
    </row>
    <row r="179" spans="1:16" x14ac:dyDescent="0.2">
      <c r="A179" s="170"/>
      <c r="B179" s="309"/>
      <c r="C179" s="192"/>
      <c r="D179" s="269"/>
      <c r="E179" s="269"/>
      <c r="F179" s="269"/>
      <c r="G179" s="269"/>
      <c r="H179" s="269"/>
      <c r="I179" s="269"/>
      <c r="J179" s="269"/>
      <c r="K179" s="269"/>
      <c r="L179" s="314"/>
      <c r="M179" s="269"/>
      <c r="N179" s="269"/>
      <c r="O179" s="269"/>
      <c r="P179" s="269"/>
    </row>
    <row r="180" spans="1:16" x14ac:dyDescent="0.2">
      <c r="A180" s="170"/>
      <c r="B180" s="269"/>
      <c r="C180" s="269"/>
      <c r="D180" s="192"/>
      <c r="E180" s="269"/>
      <c r="F180" s="192"/>
      <c r="G180" s="269"/>
      <c r="H180" s="269"/>
      <c r="I180" s="269"/>
      <c r="J180" s="269"/>
      <c r="K180" s="269"/>
      <c r="L180" s="313"/>
      <c r="M180" s="269"/>
      <c r="N180" s="269"/>
      <c r="O180" s="269"/>
      <c r="P180" s="269"/>
    </row>
    <row r="181" spans="1:16" x14ac:dyDescent="0.2">
      <c r="A181" s="190"/>
      <c r="B181" s="191"/>
      <c r="C181" s="192"/>
      <c r="D181" s="191"/>
      <c r="E181" s="191"/>
      <c r="F181" s="191"/>
      <c r="G181" s="191"/>
      <c r="H181" s="257"/>
      <c r="I181" s="191"/>
      <c r="J181" s="191"/>
      <c r="K181" s="191"/>
      <c r="L181" s="193"/>
      <c r="M181" s="191"/>
      <c r="N181" s="191"/>
      <c r="O181" s="191"/>
      <c r="P181" s="191"/>
    </row>
    <row r="182" spans="1:16" x14ac:dyDescent="0.2">
      <c r="A182" s="170"/>
      <c r="B182" s="269"/>
      <c r="C182" s="269"/>
      <c r="D182" s="192"/>
      <c r="E182" s="269"/>
      <c r="F182" s="192"/>
      <c r="G182" s="269"/>
      <c r="H182" s="315"/>
      <c r="I182" s="269"/>
      <c r="J182" s="269"/>
      <c r="K182" s="269"/>
      <c r="L182" s="313"/>
      <c r="M182" s="269"/>
      <c r="N182" s="269"/>
      <c r="O182" s="269"/>
      <c r="P182" s="269"/>
    </row>
    <row r="183" spans="1:16" ht="12.75" x14ac:dyDescent="0.2">
      <c r="A183" s="170"/>
      <c r="B183" s="269"/>
      <c r="C183" s="269"/>
      <c r="D183" s="192"/>
      <c r="E183" s="269"/>
      <c r="F183" s="192"/>
      <c r="G183" s="316"/>
      <c r="H183" s="315"/>
      <c r="I183" s="269"/>
      <c r="J183" s="269"/>
      <c r="K183" s="269"/>
      <c r="L183" s="313"/>
      <c r="M183" s="269"/>
      <c r="N183" s="269"/>
      <c r="O183" s="269"/>
      <c r="P183" s="269"/>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x14ac:dyDescent="0.2">
      <c r="A186" s="195"/>
      <c r="B186" s="277"/>
      <c r="C186" s="277"/>
      <c r="D186" s="277"/>
      <c r="E186" s="277"/>
      <c r="F186" s="277"/>
      <c r="G186" s="277"/>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ht="12.75" x14ac:dyDescent="0.2">
      <c r="A188" s="195"/>
      <c r="B188" s="277"/>
      <c r="C188" s="277"/>
      <c r="D188" s="277"/>
      <c r="E188" s="277"/>
      <c r="F188" s="277"/>
      <c r="G188" s="304"/>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69"/>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x14ac:dyDescent="0.2">
      <c r="A193" s="195"/>
      <c r="B193" s="277"/>
      <c r="C193" s="277"/>
      <c r="D193" s="277"/>
      <c r="E193" s="277"/>
      <c r="F193" s="277"/>
      <c r="G193" s="277"/>
      <c r="H193" s="277"/>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x14ac:dyDescent="0.2">
      <c r="A195" s="195"/>
      <c r="B195" s="277"/>
      <c r="C195" s="277"/>
      <c r="D195" s="277"/>
      <c r="E195" s="277"/>
      <c r="F195" s="277"/>
      <c r="G195" s="277"/>
      <c r="H195" s="277"/>
      <c r="I195" s="277"/>
      <c r="J195" s="277"/>
      <c r="K195" s="277"/>
      <c r="L195" s="278"/>
      <c r="M195" s="277"/>
      <c r="N195" s="277"/>
      <c r="O195" s="277"/>
      <c r="P195" s="277"/>
    </row>
    <row r="196" spans="1:16" x14ac:dyDescent="0.2">
      <c r="A196" s="190"/>
      <c r="B196" s="191"/>
      <c r="C196" s="192"/>
      <c r="D196" s="191"/>
      <c r="E196" s="191"/>
      <c r="F196" s="191"/>
      <c r="G196" s="191"/>
      <c r="H196" s="191"/>
      <c r="I196" s="191"/>
      <c r="J196" s="191"/>
      <c r="K196" s="191"/>
      <c r="L196" s="193"/>
      <c r="M196" s="191"/>
      <c r="N196" s="191"/>
      <c r="O196" s="191"/>
      <c r="P196" s="191"/>
    </row>
    <row r="197" spans="1:16" x14ac:dyDescent="0.2">
      <c r="A197" s="195"/>
      <c r="B197" s="277"/>
      <c r="C197" s="277"/>
      <c r="D197" s="277"/>
      <c r="E197" s="277"/>
      <c r="F197" s="277"/>
      <c r="G197" s="277"/>
      <c r="H197" s="277"/>
      <c r="I197" s="277"/>
      <c r="J197" s="277"/>
      <c r="K197" s="277"/>
      <c r="L197" s="278"/>
      <c r="M197" s="277"/>
      <c r="N197" s="277"/>
      <c r="O197" s="277"/>
      <c r="P197" s="277"/>
    </row>
    <row r="198" spans="1:16" x14ac:dyDescent="0.2">
      <c r="A198" s="195"/>
      <c r="B198" s="277"/>
      <c r="C198" s="277"/>
      <c r="D198" s="277"/>
      <c r="E198" s="277"/>
      <c r="F198" s="277"/>
      <c r="G198" s="277"/>
      <c r="H198" s="277"/>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x14ac:dyDescent="0.2">
      <c r="A202" s="195"/>
      <c r="B202" s="277"/>
      <c r="C202" s="277"/>
      <c r="D202" s="277"/>
      <c r="E202" s="277"/>
      <c r="F202" s="277"/>
      <c r="G202" s="277"/>
      <c r="H202" s="277"/>
      <c r="I202" s="277"/>
      <c r="J202" s="277"/>
      <c r="K202" s="277"/>
      <c r="L202" s="278"/>
      <c r="M202" s="277"/>
      <c r="N202" s="277"/>
      <c r="O202" s="277"/>
      <c r="P202" s="277"/>
    </row>
    <row r="203" spans="1:16" x14ac:dyDescent="0.2">
      <c r="A203" s="195"/>
      <c r="B203" s="277"/>
      <c r="C203" s="277"/>
      <c r="D203" s="277"/>
      <c r="E203" s="277"/>
      <c r="F203" s="277"/>
      <c r="G203" s="277"/>
      <c r="H203" s="277"/>
      <c r="I203" s="277"/>
      <c r="J203" s="277"/>
      <c r="K203" s="277"/>
      <c r="L203" s="278"/>
      <c r="M203" s="277"/>
      <c r="N203" s="277"/>
      <c r="O203" s="277"/>
      <c r="P203" s="277"/>
    </row>
    <row r="204" spans="1:16" x14ac:dyDescent="0.2">
      <c r="A204" s="195"/>
      <c r="B204" s="277"/>
      <c r="C204" s="277"/>
      <c r="D204" s="277"/>
      <c r="E204" s="277"/>
      <c r="F204" s="277"/>
      <c r="G204" s="277"/>
      <c r="H204" s="277"/>
      <c r="I204" s="277"/>
      <c r="J204" s="277"/>
      <c r="K204" s="277"/>
      <c r="L204" s="278"/>
      <c r="M204" s="277"/>
      <c r="N204" s="277"/>
      <c r="O204" s="277"/>
      <c r="P204" s="277"/>
    </row>
    <row r="205" spans="1:16" x14ac:dyDescent="0.2">
      <c r="A205" s="195"/>
      <c r="B205" s="277"/>
      <c r="C205" s="277"/>
      <c r="D205" s="277"/>
      <c r="E205" s="277"/>
      <c r="F205" s="277"/>
      <c r="G205" s="277"/>
      <c r="H205" s="277"/>
      <c r="I205" s="277"/>
      <c r="J205" s="277"/>
      <c r="K205" s="277"/>
      <c r="L205" s="278"/>
      <c r="M205" s="277"/>
      <c r="N205" s="277"/>
      <c r="O205" s="277"/>
      <c r="P205" s="277"/>
    </row>
    <row r="206" spans="1:16" x14ac:dyDescent="0.2">
      <c r="A206" s="195"/>
      <c r="B206" s="277"/>
      <c r="C206" s="277"/>
      <c r="D206" s="277"/>
      <c r="E206" s="277"/>
      <c r="F206" s="277"/>
      <c r="G206" s="277"/>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x14ac:dyDescent="0.2">
      <c r="A210" s="195"/>
      <c r="B210" s="277"/>
      <c r="C210" s="277"/>
      <c r="D210" s="277"/>
      <c r="E210" s="277"/>
      <c r="F210" s="277"/>
      <c r="G210" s="277"/>
      <c r="H210" s="277"/>
      <c r="I210" s="277"/>
      <c r="J210" s="277"/>
      <c r="K210" s="277"/>
      <c r="L210" s="278"/>
      <c r="M210" s="277"/>
      <c r="N210" s="277"/>
      <c r="O210" s="277"/>
      <c r="P210" s="277"/>
    </row>
    <row r="211" spans="1:16" ht="12.75" x14ac:dyDescent="0.2">
      <c r="A211" s="195"/>
      <c r="B211" s="277"/>
      <c r="C211" s="277"/>
      <c r="D211" s="277"/>
      <c r="E211" s="191"/>
      <c r="F211" s="277"/>
      <c r="G211" s="304"/>
      <c r="H211" s="304"/>
      <c r="I211" s="277"/>
      <c r="J211" s="277"/>
      <c r="K211" s="277"/>
      <c r="L211" s="278"/>
      <c r="M211" s="277"/>
      <c r="N211" s="277"/>
      <c r="O211" s="277"/>
      <c r="P211" s="277"/>
    </row>
    <row r="212" spans="1:16" x14ac:dyDescent="0.2">
      <c r="A212" s="195"/>
      <c r="B212" s="277"/>
      <c r="C212" s="277"/>
      <c r="D212" s="277"/>
      <c r="E212" s="277"/>
      <c r="F212" s="277"/>
      <c r="G212" s="277"/>
      <c r="H212" s="277"/>
      <c r="I212" s="277"/>
      <c r="J212" s="277"/>
      <c r="K212" s="277"/>
      <c r="L212" s="278"/>
      <c r="M212" s="277"/>
      <c r="N212" s="277"/>
      <c r="O212" s="277"/>
      <c r="P212" s="277"/>
    </row>
    <row r="213" spans="1:16" x14ac:dyDescent="0.2">
      <c r="A213" s="195"/>
      <c r="B213" s="277"/>
      <c r="C213" s="277"/>
      <c r="D213" s="277"/>
      <c r="E213" s="277"/>
      <c r="F213" s="277"/>
      <c r="G213" s="277"/>
      <c r="H213" s="277"/>
      <c r="I213" s="277"/>
      <c r="J213" s="277"/>
      <c r="K213" s="277"/>
      <c r="L213" s="278"/>
      <c r="M213" s="277"/>
      <c r="N213" s="277"/>
      <c r="O213" s="277"/>
      <c r="P213" s="277"/>
    </row>
    <row r="214" spans="1:16" x14ac:dyDescent="0.2">
      <c r="A214" s="195"/>
      <c r="B214" s="277"/>
      <c r="C214" s="277"/>
      <c r="D214" s="277"/>
      <c r="E214" s="277"/>
      <c r="F214" s="277"/>
      <c r="G214" s="277"/>
      <c r="H214" s="277"/>
      <c r="I214" s="277"/>
      <c r="J214" s="277"/>
      <c r="K214" s="277"/>
      <c r="L214" s="278"/>
      <c r="M214" s="277"/>
      <c r="N214" s="277"/>
      <c r="O214" s="277"/>
      <c r="P214" s="277"/>
    </row>
    <row r="215" spans="1:16" ht="12.75" x14ac:dyDescent="0.2">
      <c r="A215" s="195"/>
      <c r="B215" s="277"/>
      <c r="C215" s="277"/>
      <c r="D215" s="277"/>
      <c r="E215" s="277"/>
      <c r="F215" s="277"/>
      <c r="G215" s="304"/>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ht="12.75" x14ac:dyDescent="0.2">
      <c r="A217" s="195"/>
      <c r="B217" s="277"/>
      <c r="C217" s="277"/>
      <c r="D217" s="277"/>
      <c r="E217" s="277"/>
      <c r="F217" s="277"/>
      <c r="G217" s="304"/>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ht="12.75" x14ac:dyDescent="0.2">
      <c r="A219" s="195"/>
      <c r="B219" s="277"/>
      <c r="C219" s="277"/>
      <c r="D219" s="277"/>
      <c r="E219" s="277"/>
      <c r="F219" s="277"/>
      <c r="G219" s="304"/>
      <c r="H219" s="277"/>
      <c r="I219" s="277"/>
      <c r="J219" s="277"/>
      <c r="K219" s="277"/>
      <c r="L219" s="278"/>
      <c r="M219" s="277"/>
      <c r="N219" s="277"/>
      <c r="O219" s="277"/>
      <c r="P219" s="277"/>
    </row>
    <row r="220" spans="1:16" x14ac:dyDescent="0.2">
      <c r="A220" s="195"/>
      <c r="B220" s="277"/>
      <c r="C220" s="277"/>
      <c r="D220" s="277"/>
      <c r="E220" s="277"/>
      <c r="F220" s="277"/>
      <c r="G220" s="277"/>
      <c r="H220" s="277"/>
      <c r="I220" s="277"/>
      <c r="J220" s="277"/>
      <c r="K220" s="277"/>
      <c r="L220" s="278"/>
      <c r="M220" s="277"/>
      <c r="N220" s="277"/>
      <c r="O220" s="277"/>
      <c r="P220" s="277"/>
    </row>
    <row r="221" spans="1:16" x14ac:dyDescent="0.2">
      <c r="A221" s="195"/>
      <c r="B221" s="277"/>
      <c r="C221" s="277"/>
      <c r="D221" s="277"/>
      <c r="E221" s="277"/>
      <c r="F221" s="277"/>
      <c r="G221" s="277"/>
      <c r="H221" s="277"/>
      <c r="I221" s="277"/>
      <c r="J221" s="277"/>
      <c r="K221" s="277"/>
      <c r="L221" s="278"/>
      <c r="M221" s="277"/>
      <c r="N221" s="277"/>
      <c r="O221" s="277"/>
      <c r="P221" s="277"/>
    </row>
    <row r="222" spans="1:16" x14ac:dyDescent="0.2">
      <c r="A222" s="195"/>
      <c r="B222" s="277"/>
      <c r="C222" s="277"/>
      <c r="D222" s="277"/>
      <c r="E222" s="277"/>
      <c r="F222" s="277"/>
      <c r="G222" s="277"/>
      <c r="H222" s="277"/>
      <c r="I222" s="277"/>
      <c r="J222" s="277"/>
      <c r="K222" s="277"/>
      <c r="L222" s="278"/>
      <c r="M222" s="277"/>
      <c r="N222" s="277"/>
      <c r="O222" s="277"/>
      <c r="P222" s="277"/>
    </row>
    <row r="223" spans="1:16" ht="12.75" x14ac:dyDescent="0.2">
      <c r="A223" s="195"/>
      <c r="B223" s="277"/>
      <c r="C223" s="277"/>
      <c r="D223" s="277"/>
      <c r="E223" s="277"/>
      <c r="F223" s="277"/>
      <c r="G223" s="304"/>
      <c r="H223" s="277"/>
      <c r="I223" s="277"/>
      <c r="J223" s="277"/>
      <c r="K223" s="277"/>
      <c r="L223" s="278"/>
      <c r="M223" s="277"/>
      <c r="N223" s="277"/>
      <c r="O223" s="277"/>
      <c r="P223" s="277"/>
    </row>
    <row r="224" spans="1:16" x14ac:dyDescent="0.2">
      <c r="A224" s="195"/>
      <c r="B224" s="277"/>
      <c r="C224" s="277"/>
      <c r="D224" s="277"/>
      <c r="E224" s="277"/>
      <c r="F224" s="277"/>
      <c r="G224" s="277"/>
      <c r="H224" s="277"/>
      <c r="I224" s="277"/>
      <c r="J224" s="277"/>
      <c r="K224" s="277"/>
      <c r="L224" s="278"/>
      <c r="M224" s="277"/>
      <c r="N224" s="277"/>
      <c r="O224" s="277"/>
      <c r="P224" s="277"/>
    </row>
    <row r="225" spans="1:16" x14ac:dyDescent="0.2">
      <c r="A225" s="190"/>
      <c r="B225" s="191"/>
      <c r="C225" s="192"/>
      <c r="D225" s="191"/>
      <c r="E225" s="191"/>
      <c r="F225" s="191"/>
      <c r="G225" s="257"/>
      <c r="H225" s="257"/>
      <c r="I225" s="191"/>
      <c r="J225" s="191"/>
      <c r="K225" s="191"/>
      <c r="L225" s="193"/>
      <c r="M225" s="191"/>
      <c r="N225" s="191"/>
      <c r="O225" s="191"/>
      <c r="P225" s="191"/>
    </row>
    <row r="226" spans="1:16" ht="12.75" x14ac:dyDescent="0.2">
      <c r="A226" s="195"/>
      <c r="B226" s="277"/>
      <c r="C226" s="277"/>
      <c r="D226" s="277"/>
      <c r="E226" s="277"/>
      <c r="F226" s="277"/>
      <c r="G226" s="304"/>
      <c r="H226" s="277"/>
      <c r="I226" s="277"/>
      <c r="J226" s="277"/>
      <c r="K226" s="277"/>
      <c r="L226" s="278"/>
      <c r="M226" s="277"/>
      <c r="N226" s="277"/>
      <c r="O226" s="277"/>
      <c r="P226" s="277"/>
    </row>
    <row r="227" spans="1:16" ht="12.75" x14ac:dyDescent="0.2">
      <c r="A227" s="195"/>
      <c r="B227" s="277"/>
      <c r="C227" s="277"/>
      <c r="D227" s="277"/>
      <c r="E227" s="277"/>
      <c r="F227" s="277"/>
      <c r="G227" s="304"/>
      <c r="H227" s="277"/>
      <c r="I227" s="277"/>
      <c r="J227" s="277"/>
      <c r="K227" s="277"/>
      <c r="L227" s="278"/>
      <c r="M227" s="277"/>
      <c r="N227" s="277"/>
      <c r="O227" s="277"/>
      <c r="P227" s="277"/>
    </row>
    <row r="228" spans="1:16" x14ac:dyDescent="0.2">
      <c r="A228" s="195"/>
      <c r="B228" s="277"/>
      <c r="C228" s="277"/>
      <c r="D228" s="277"/>
      <c r="E228" s="277"/>
      <c r="F228" s="277"/>
      <c r="G228" s="277"/>
      <c r="H228" s="277"/>
      <c r="I228" s="277"/>
      <c r="J228" s="277"/>
      <c r="K228" s="277"/>
      <c r="L228" s="278"/>
      <c r="M228" s="277"/>
      <c r="N228" s="277"/>
      <c r="O228" s="277"/>
      <c r="P228" s="277"/>
    </row>
    <row r="229" spans="1:16" x14ac:dyDescent="0.2">
      <c r="A229" s="195"/>
      <c r="B229" s="277"/>
      <c r="C229" s="277"/>
      <c r="D229" s="277"/>
      <c r="E229" s="277"/>
      <c r="F229" s="277"/>
      <c r="G229" s="277"/>
      <c r="H229" s="277"/>
      <c r="I229" s="277"/>
      <c r="J229" s="277"/>
      <c r="K229" s="277"/>
      <c r="L229" s="278"/>
      <c r="M229" s="277"/>
      <c r="N229" s="277"/>
      <c r="O229" s="277"/>
      <c r="P229" s="277"/>
    </row>
    <row r="230" spans="1:16" x14ac:dyDescent="0.2">
      <c r="A230" s="195"/>
      <c r="B230" s="277"/>
      <c r="C230" s="277"/>
      <c r="D230" s="277"/>
      <c r="E230" s="277"/>
      <c r="F230" s="277"/>
      <c r="G230" s="277"/>
      <c r="H230" s="277"/>
      <c r="I230" s="277"/>
      <c r="J230" s="277"/>
      <c r="K230" s="277"/>
      <c r="L230" s="278"/>
      <c r="M230" s="277"/>
      <c r="N230" s="277"/>
      <c r="O230" s="277"/>
      <c r="P230" s="277"/>
    </row>
    <row r="231" spans="1:16" ht="12.75" x14ac:dyDescent="0.2">
      <c r="A231" s="195"/>
      <c r="B231" s="277"/>
      <c r="C231" s="277"/>
      <c r="D231" s="277"/>
      <c r="E231" s="277"/>
      <c r="F231" s="277"/>
      <c r="G231" s="304"/>
      <c r="H231" s="277"/>
      <c r="I231" s="277"/>
      <c r="J231" s="277"/>
      <c r="K231" s="277"/>
      <c r="L231" s="278"/>
      <c r="M231" s="277"/>
      <c r="N231" s="277"/>
      <c r="O231" s="277"/>
      <c r="P231" s="277"/>
    </row>
    <row r="232" spans="1:16" x14ac:dyDescent="0.2">
      <c r="A232" s="195"/>
      <c r="B232" s="277"/>
      <c r="C232" s="277"/>
      <c r="D232" s="277"/>
      <c r="E232" s="277"/>
      <c r="F232" s="277"/>
      <c r="G232" s="277"/>
      <c r="H232" s="277"/>
      <c r="I232" s="277"/>
      <c r="J232" s="277"/>
      <c r="K232" s="277"/>
      <c r="L232" s="278"/>
      <c r="M232" s="277"/>
      <c r="N232" s="277"/>
      <c r="O232" s="277"/>
      <c r="P232" s="277"/>
    </row>
    <row r="233" spans="1:16" x14ac:dyDescent="0.2">
      <c r="A233" s="190"/>
      <c r="B233" s="191"/>
      <c r="C233" s="192"/>
      <c r="D233" s="191"/>
      <c r="E233" s="191"/>
      <c r="F233" s="191"/>
      <c r="G233" s="191"/>
      <c r="H233" s="191"/>
      <c r="I233" s="191"/>
      <c r="J233" s="191"/>
      <c r="K233" s="191"/>
      <c r="L233" s="193"/>
      <c r="M233" s="191"/>
      <c r="N233" s="191"/>
      <c r="O233" s="191"/>
      <c r="P233" s="191"/>
    </row>
    <row r="234" spans="1:16" x14ac:dyDescent="0.2">
      <c r="A234" s="170"/>
      <c r="B234" s="269"/>
      <c r="C234" s="192"/>
      <c r="D234" s="269"/>
      <c r="E234" s="269"/>
      <c r="F234" s="269"/>
      <c r="G234" s="269"/>
      <c r="H234" s="269"/>
      <c r="I234" s="269"/>
      <c r="J234" s="269"/>
      <c r="K234" s="269"/>
      <c r="L234" s="313"/>
      <c r="M234" s="269"/>
      <c r="N234" s="269"/>
      <c r="O234" s="269"/>
      <c r="P234" s="269"/>
    </row>
    <row r="235" spans="1:16" x14ac:dyDescent="0.2">
      <c r="A235" s="170"/>
      <c r="B235" s="269"/>
      <c r="C235" s="192"/>
      <c r="D235" s="269"/>
      <c r="E235" s="269"/>
      <c r="F235" s="269"/>
      <c r="G235" s="315"/>
      <c r="H235" s="315"/>
      <c r="I235" s="269"/>
      <c r="J235" s="269"/>
      <c r="K235" s="269"/>
      <c r="L235" s="313"/>
      <c r="M235" s="269"/>
      <c r="N235" s="269"/>
      <c r="O235" s="269"/>
      <c r="P235" s="269"/>
    </row>
    <row r="236" spans="1:16" x14ac:dyDescent="0.2">
      <c r="A236" s="190"/>
      <c r="B236" s="191"/>
      <c r="C236" s="192"/>
      <c r="D236" s="191"/>
      <c r="E236" s="191"/>
      <c r="F236" s="191"/>
      <c r="G236" s="191"/>
      <c r="H236" s="191"/>
      <c r="I236" s="191"/>
      <c r="J236" s="191"/>
      <c r="K236" s="191"/>
      <c r="L236" s="193"/>
      <c r="M236" s="191"/>
      <c r="N236" s="191"/>
      <c r="O236" s="191"/>
      <c r="P236" s="191"/>
    </row>
    <row r="237" spans="1:16"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c r="A251" s="195"/>
      <c r="B251" s="277"/>
      <c r="C251" s="277"/>
      <c r="D251" s="277"/>
      <c r="E251" s="277"/>
      <c r="F251" s="277"/>
      <c r="G251" s="277"/>
      <c r="H251" s="277"/>
      <c r="I251" s="277"/>
      <c r="J251" s="277"/>
      <c r="K251" s="277"/>
      <c r="L251" s="278"/>
      <c r="M251" s="277"/>
      <c r="N251" s="277"/>
      <c r="O251" s="277"/>
      <c r="P251" s="277"/>
    </row>
    <row r="252" spans="1:16" ht="19.5" customHeight="1" x14ac:dyDescent="0.2">
      <c r="A252" s="195"/>
      <c r="B252" s="277"/>
      <c r="C252" s="277"/>
      <c r="D252" s="277"/>
      <c r="E252" s="277"/>
      <c r="F252" s="277"/>
      <c r="G252" s="277"/>
      <c r="H252" s="277"/>
      <c r="I252" s="277"/>
      <c r="J252" s="277"/>
      <c r="K252" s="277"/>
      <c r="L252" s="278"/>
      <c r="M252" s="277"/>
      <c r="N252" s="277"/>
      <c r="O252" s="277"/>
      <c r="P252" s="277"/>
    </row>
    <row r="253" spans="1:16" ht="19.5" customHeight="1" x14ac:dyDescent="0.2">
      <c r="A253" s="195"/>
      <c r="B253" s="277"/>
      <c r="C253" s="277"/>
      <c r="D253" s="277"/>
      <c r="E253" s="277"/>
      <c r="F253" s="277"/>
      <c r="G253" s="277"/>
      <c r="H253" s="277"/>
      <c r="I253" s="277"/>
      <c r="J253" s="277"/>
      <c r="K253" s="277"/>
      <c r="L253" s="278"/>
      <c r="M253" s="277"/>
      <c r="N253" s="277"/>
      <c r="O253" s="277"/>
      <c r="P253" s="277"/>
    </row>
    <row r="254" spans="1:16" ht="19.5" customHeight="1" x14ac:dyDescent="0.2">
      <c r="A254" s="195"/>
      <c r="B254" s="277"/>
      <c r="C254" s="277"/>
      <c r="D254" s="277"/>
      <c r="E254" s="277"/>
      <c r="F254" s="277"/>
      <c r="G254" s="277"/>
      <c r="H254" s="277"/>
      <c r="I254" s="277"/>
      <c r="J254" s="277"/>
      <c r="K254" s="277"/>
      <c r="L254" s="278"/>
      <c r="M254" s="277"/>
      <c r="N254" s="277"/>
      <c r="O254" s="277"/>
      <c r="P254" s="277"/>
    </row>
    <row r="255" spans="1:16" ht="19.5" customHeight="1" x14ac:dyDescent="0.2">
      <c r="A255" s="195"/>
      <c r="B255" s="277"/>
      <c r="C255" s="277"/>
      <c r="D255" s="277"/>
      <c r="E255" s="277"/>
      <c r="F255" s="277"/>
      <c r="G255" s="277"/>
      <c r="H255" s="277"/>
      <c r="I255" s="277"/>
      <c r="J255" s="277"/>
      <c r="K255" s="277"/>
      <c r="L255" s="278"/>
      <c r="M255" s="277"/>
      <c r="N255" s="277"/>
      <c r="O255" s="277"/>
      <c r="P255" s="277"/>
    </row>
    <row r="256" spans="1:16" ht="19.5" customHeight="1" x14ac:dyDescent="0.2">
      <c r="A256" s="195"/>
      <c r="B256" s="277"/>
      <c r="C256" s="277"/>
      <c r="D256" s="277"/>
      <c r="E256" s="277"/>
      <c r="F256" s="277"/>
      <c r="G256" s="277"/>
      <c r="H256" s="277"/>
      <c r="I256" s="277"/>
      <c r="J256" s="277"/>
      <c r="K256" s="277"/>
      <c r="L256" s="278"/>
      <c r="M256" s="277"/>
      <c r="N256" s="277"/>
      <c r="O256" s="277"/>
      <c r="P256" s="277"/>
    </row>
    <row r="257" spans="1:16" ht="19.5" customHeight="1" x14ac:dyDescent="0.2">
      <c r="A257" s="195"/>
      <c r="B257" s="277"/>
      <c r="C257" s="277"/>
      <c r="D257" s="277"/>
      <c r="E257" s="277"/>
      <c r="F257" s="277"/>
      <c r="G257" s="277"/>
      <c r="H257" s="277"/>
      <c r="I257" s="277"/>
      <c r="J257" s="277"/>
      <c r="K257" s="277"/>
      <c r="L257" s="278"/>
      <c r="M257" s="277"/>
      <c r="N257" s="277"/>
      <c r="O257" s="277"/>
      <c r="P257" s="277"/>
    </row>
    <row r="258" spans="1:16" ht="19.5" customHeight="1" x14ac:dyDescent="0.2">
      <c r="A258" s="195"/>
      <c r="B258" s="277"/>
      <c r="C258" s="277"/>
      <c r="D258" s="277"/>
      <c r="E258" s="277"/>
      <c r="F258" s="277"/>
      <c r="G258" s="277"/>
      <c r="H258" s="277"/>
      <c r="I258" s="277"/>
      <c r="J258" s="277"/>
      <c r="K258" s="277"/>
      <c r="L258" s="278"/>
      <c r="M258" s="277"/>
      <c r="N258" s="277"/>
      <c r="O258" s="277"/>
      <c r="P258" s="277"/>
    </row>
    <row r="259" spans="1:16" ht="19.5" customHeight="1" x14ac:dyDescent="0.2">
      <c r="A259" s="195"/>
      <c r="B259" s="277"/>
      <c r="C259" s="277"/>
      <c r="D259" s="277"/>
      <c r="E259" s="277"/>
      <c r="F259" s="277"/>
      <c r="G259" s="277"/>
      <c r="H259" s="277"/>
      <c r="I259" s="277"/>
      <c r="J259" s="277"/>
      <c r="K259" s="277"/>
      <c r="L259" s="278"/>
      <c r="M259" s="277"/>
      <c r="N259" s="277"/>
      <c r="O259" s="277"/>
      <c r="P259" s="277"/>
    </row>
    <row r="260" spans="1:16" ht="19.5" customHeight="1" x14ac:dyDescent="0.2">
      <c r="A260" s="195"/>
      <c r="B260" s="277"/>
      <c r="C260" s="277"/>
      <c r="D260" s="277"/>
      <c r="E260" s="277"/>
      <c r="F260" s="277"/>
      <c r="G260" s="277"/>
      <c r="H260" s="277"/>
      <c r="I260" s="277"/>
      <c r="J260" s="277"/>
      <c r="K260" s="277"/>
      <c r="L260" s="278"/>
      <c r="M260" s="277"/>
      <c r="N260" s="277"/>
      <c r="O260" s="277"/>
      <c r="P260" s="277"/>
    </row>
    <row r="261" spans="1:16" ht="19.5" customHeight="1" x14ac:dyDescent="0.2">
      <c r="A261" s="195"/>
      <c r="B261" s="277"/>
      <c r="C261" s="277"/>
      <c r="D261" s="277"/>
      <c r="E261" s="277"/>
      <c r="F261" s="277"/>
      <c r="G261" s="277"/>
      <c r="H261" s="277"/>
      <c r="I261" s="277"/>
      <c r="J261" s="277"/>
      <c r="K261" s="277"/>
      <c r="L261" s="278"/>
      <c r="M261" s="277"/>
      <c r="N261" s="277"/>
      <c r="O261" s="277"/>
      <c r="P261" s="277"/>
    </row>
    <row r="262" spans="1:16" ht="19.5" customHeight="1" x14ac:dyDescent="0.2">
      <c r="A262" s="195"/>
      <c r="B262" s="277"/>
      <c r="C262" s="277"/>
      <c r="D262" s="277"/>
      <c r="E262" s="277"/>
      <c r="F262" s="277"/>
      <c r="G262" s="277"/>
      <c r="H262" s="277"/>
      <c r="I262" s="277"/>
      <c r="J262" s="277"/>
      <c r="K262" s="277"/>
      <c r="L262" s="278"/>
      <c r="M262" s="277"/>
      <c r="N262" s="277"/>
      <c r="O262" s="277"/>
      <c r="P262" s="277"/>
    </row>
    <row r="263" spans="1:16" ht="19.5" customHeight="1" x14ac:dyDescent="0.2">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8.57031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x14ac:dyDescent="0.2">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x14ac:dyDescent="0.2">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x14ac:dyDescent="0.2">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x14ac:dyDescent="0.2">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x14ac:dyDescent="0.2">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x14ac:dyDescent="0.2">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x14ac:dyDescent="0.2">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x14ac:dyDescent="0.2">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x14ac:dyDescent="0.2">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x14ac:dyDescent="0.2">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x14ac:dyDescent="0.2">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x14ac:dyDescent="0.2">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x14ac:dyDescent="0.2">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x14ac:dyDescent="0.2">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x14ac:dyDescent="0.2">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x14ac:dyDescent="0.2">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x14ac:dyDescent="0.2">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x14ac:dyDescent="0.2">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x14ac:dyDescent="0.2">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x14ac:dyDescent="0.2">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x14ac:dyDescent="0.2">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x14ac:dyDescent="0.2">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x14ac:dyDescent="0.2">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x14ac:dyDescent="0.2">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x14ac:dyDescent="0.2">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x14ac:dyDescent="0.2">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x14ac:dyDescent="0.2">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x14ac:dyDescent="0.2">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x14ac:dyDescent="0.2">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x14ac:dyDescent="0.2">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x14ac:dyDescent="0.2">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x14ac:dyDescent="0.2">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x14ac:dyDescent="0.2">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x14ac:dyDescent="0.2">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x14ac:dyDescent="0.2">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x14ac:dyDescent="0.2">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x14ac:dyDescent="0.2">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x14ac:dyDescent="0.2">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x14ac:dyDescent="0.2">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x14ac:dyDescent="0.2">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x14ac:dyDescent="0.2">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x14ac:dyDescent="0.2">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22.5" x14ac:dyDescent="0.2">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x14ac:dyDescent="0.2">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x14ac:dyDescent="0.2">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x14ac:dyDescent="0.2">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x14ac:dyDescent="0.2">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x14ac:dyDescent="0.2">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x14ac:dyDescent="0.2">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x14ac:dyDescent="0.2">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x14ac:dyDescent="0.2">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x14ac:dyDescent="0.2">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x14ac:dyDescent="0.2">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x14ac:dyDescent="0.2">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x14ac:dyDescent="0.2">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x14ac:dyDescent="0.2">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x14ac:dyDescent="0.2">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x14ac:dyDescent="0.2">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x14ac:dyDescent="0.2">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x14ac:dyDescent="0.2">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x14ac:dyDescent="0.2">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x14ac:dyDescent="0.2">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x14ac:dyDescent="0.2">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x14ac:dyDescent="0.2">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x14ac:dyDescent="0.2">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x14ac:dyDescent="0.2">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x14ac:dyDescent="0.2">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x14ac:dyDescent="0.2">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x14ac:dyDescent="0.2">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x14ac:dyDescent="0.2">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x14ac:dyDescent="0.2">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x14ac:dyDescent="0.2">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x14ac:dyDescent="0.2">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x14ac:dyDescent="0.2">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x14ac:dyDescent="0.2">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x14ac:dyDescent="0.2">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x14ac:dyDescent="0.2">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x14ac:dyDescent="0.2">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x14ac:dyDescent="0.2">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x14ac:dyDescent="0.2">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x14ac:dyDescent="0.2">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x14ac:dyDescent="0.2">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x14ac:dyDescent="0.2">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x14ac:dyDescent="0.2">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x14ac:dyDescent="0.2">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x14ac:dyDescent="0.2">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x14ac:dyDescent="0.2">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x14ac:dyDescent="0.2">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x14ac:dyDescent="0.2">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x14ac:dyDescent="0.2">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x14ac:dyDescent="0.2">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x14ac:dyDescent="0.2">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x14ac:dyDescent="0.2">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x14ac:dyDescent="0.2">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x14ac:dyDescent="0.2">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x14ac:dyDescent="0.2">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x14ac:dyDescent="0.2">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x14ac:dyDescent="0.2">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x14ac:dyDescent="0.2">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x14ac:dyDescent="0.2">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x14ac:dyDescent="0.2">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x14ac:dyDescent="0.2">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x14ac:dyDescent="0.2">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x14ac:dyDescent="0.2">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x14ac:dyDescent="0.2">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x14ac:dyDescent="0.2">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x14ac:dyDescent="0.2">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x14ac:dyDescent="0.2">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ht="22.5" x14ac:dyDescent="0.2">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x14ac:dyDescent="0.2">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x14ac:dyDescent="0.2">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x14ac:dyDescent="0.2">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x14ac:dyDescent="0.2">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x14ac:dyDescent="0.2">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x14ac:dyDescent="0.2">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x14ac:dyDescent="0.2">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x14ac:dyDescent="0.2">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x14ac:dyDescent="0.2">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x14ac:dyDescent="0.2">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x14ac:dyDescent="0.2">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x14ac:dyDescent="0.2">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x14ac:dyDescent="0.2">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x14ac:dyDescent="0.2">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x14ac:dyDescent="0.2">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x14ac:dyDescent="0.2">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x14ac:dyDescent="0.2">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x14ac:dyDescent="0.2">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x14ac:dyDescent="0.2">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x14ac:dyDescent="0.2">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x14ac:dyDescent="0.2">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x14ac:dyDescent="0.2">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x14ac:dyDescent="0.2">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x14ac:dyDescent="0.2">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x14ac:dyDescent="0.2">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x14ac:dyDescent="0.2">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x14ac:dyDescent="0.2">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x14ac:dyDescent="0.2">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x14ac:dyDescent="0.2">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x14ac:dyDescent="0.2">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x14ac:dyDescent="0.2">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x14ac:dyDescent="0.2">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x14ac:dyDescent="0.2">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x14ac:dyDescent="0.2">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x14ac:dyDescent="0.2">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x14ac:dyDescent="0.2">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x14ac:dyDescent="0.2">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x14ac:dyDescent="0.2">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x14ac:dyDescent="0.2">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x14ac:dyDescent="0.2">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x14ac:dyDescent="0.2">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x14ac:dyDescent="0.2">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x14ac:dyDescent="0.2">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x14ac:dyDescent="0.2">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x14ac:dyDescent="0.2">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x14ac:dyDescent="0.2">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x14ac:dyDescent="0.2">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x14ac:dyDescent="0.2">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x14ac:dyDescent="0.2">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x14ac:dyDescent="0.2">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x14ac:dyDescent="0.2">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x14ac:dyDescent="0.2">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x14ac:dyDescent="0.2">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x14ac:dyDescent="0.2">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x14ac:dyDescent="0.2">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x14ac:dyDescent="0.2">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ht="22.5" x14ac:dyDescent="0.2">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x14ac:dyDescent="0.2">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x14ac:dyDescent="0.2">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x14ac:dyDescent="0.2">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x14ac:dyDescent="0.2">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x14ac:dyDescent="0.2">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x14ac:dyDescent="0.2">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x14ac:dyDescent="0.2">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22.5" x14ac:dyDescent="0.2">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x14ac:dyDescent="0.2">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x14ac:dyDescent="0.2">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x14ac:dyDescent="0.2">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x14ac:dyDescent="0.2">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x14ac:dyDescent="0.2">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x14ac:dyDescent="0.2">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x14ac:dyDescent="0.2">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x14ac:dyDescent="0.2">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x14ac:dyDescent="0.2">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x14ac:dyDescent="0.2">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2.5" x14ac:dyDescent="0.2">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x14ac:dyDescent="0.2">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x14ac:dyDescent="0.2">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x14ac:dyDescent="0.2">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x14ac:dyDescent="0.2">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x14ac:dyDescent="0.2">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x14ac:dyDescent="0.2">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x14ac:dyDescent="0.2">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x14ac:dyDescent="0.2">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x14ac:dyDescent="0.2">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x14ac:dyDescent="0.2">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x14ac:dyDescent="0.2">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x14ac:dyDescent="0.2">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x14ac:dyDescent="0.2">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x14ac:dyDescent="0.2">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x14ac:dyDescent="0.2">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x14ac:dyDescent="0.2">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x14ac:dyDescent="0.2">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x14ac:dyDescent="0.2">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x14ac:dyDescent="0.2">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x14ac:dyDescent="0.2">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x14ac:dyDescent="0.2">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x14ac:dyDescent="0.2">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x14ac:dyDescent="0.2">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x14ac:dyDescent="0.2">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x14ac:dyDescent="0.2">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x14ac:dyDescent="0.2">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x14ac:dyDescent="0.2">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x14ac:dyDescent="0.2">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x14ac:dyDescent="0.2">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x14ac:dyDescent="0.2">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x14ac:dyDescent="0.2">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ht="22.5" x14ac:dyDescent="0.2">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x14ac:dyDescent="0.2">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x14ac:dyDescent="0.2">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x14ac:dyDescent="0.2">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x14ac:dyDescent="0.2">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x14ac:dyDescent="0.2">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x14ac:dyDescent="0.2">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x14ac:dyDescent="0.2">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x14ac:dyDescent="0.2">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x14ac:dyDescent="0.2">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x14ac:dyDescent="0.2">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x14ac:dyDescent="0.2">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x14ac:dyDescent="0.2">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x14ac:dyDescent="0.2">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x14ac:dyDescent="0.2">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x14ac:dyDescent="0.2">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x14ac:dyDescent="0.2">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x14ac:dyDescent="0.2">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x14ac:dyDescent="0.2">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x14ac:dyDescent="0.2">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x14ac:dyDescent="0.2">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x14ac:dyDescent="0.2">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x14ac:dyDescent="0.2">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x14ac:dyDescent="0.2">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x14ac:dyDescent="0.2">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x14ac:dyDescent="0.2">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x14ac:dyDescent="0.2">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x14ac:dyDescent="0.2">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x14ac:dyDescent="0.2">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x14ac:dyDescent="0.2">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x14ac:dyDescent="0.2">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ht="22.5" x14ac:dyDescent="0.2">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x14ac:dyDescent="0.2">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x14ac:dyDescent="0.2">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x14ac:dyDescent="0.2">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x14ac:dyDescent="0.2">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x14ac:dyDescent="0.2">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x14ac:dyDescent="0.2">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x14ac:dyDescent="0.2">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x14ac:dyDescent="0.2">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x14ac:dyDescent="0.2">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x14ac:dyDescent="0.2">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x14ac:dyDescent="0.2">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x14ac:dyDescent="0.2">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x14ac:dyDescent="0.2">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x14ac:dyDescent="0.2">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x14ac:dyDescent="0.2">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x14ac:dyDescent="0.2">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x14ac:dyDescent="0.2">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x14ac:dyDescent="0.2">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x14ac:dyDescent="0.2">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x14ac:dyDescent="0.2">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x14ac:dyDescent="0.2">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x14ac:dyDescent="0.2">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x14ac:dyDescent="0.2">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x14ac:dyDescent="0.2">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x14ac:dyDescent="0.2">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x14ac:dyDescent="0.2">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x14ac:dyDescent="0.2">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x14ac:dyDescent="0.2">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x14ac:dyDescent="0.2">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x14ac:dyDescent="0.2">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x14ac:dyDescent="0.2">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x14ac:dyDescent="0.2">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x14ac:dyDescent="0.2">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x14ac:dyDescent="0.2">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x14ac:dyDescent="0.2">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x14ac:dyDescent="0.2">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x14ac:dyDescent="0.2">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x14ac:dyDescent="0.2">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x14ac:dyDescent="0.2">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x14ac:dyDescent="0.2">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x14ac:dyDescent="0.2">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x14ac:dyDescent="0.2">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x14ac:dyDescent="0.2">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x14ac:dyDescent="0.2">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x14ac:dyDescent="0.2">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x14ac:dyDescent="0.2">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x14ac:dyDescent="0.2">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x14ac:dyDescent="0.2">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x14ac:dyDescent="0.2">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x14ac:dyDescent="0.2">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x14ac:dyDescent="0.2">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x14ac:dyDescent="0.2">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x14ac:dyDescent="0.2">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x14ac:dyDescent="0.2">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x14ac:dyDescent="0.2">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x14ac:dyDescent="0.2">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x14ac:dyDescent="0.2">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x14ac:dyDescent="0.2">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x14ac:dyDescent="0.2">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x14ac:dyDescent="0.2">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x14ac:dyDescent="0.2">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x14ac:dyDescent="0.2">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x14ac:dyDescent="0.2">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x14ac:dyDescent="0.2">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x14ac:dyDescent="0.2">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x14ac:dyDescent="0.2">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x14ac:dyDescent="0.2">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x14ac:dyDescent="0.2">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x14ac:dyDescent="0.2">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x14ac:dyDescent="0.2">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x14ac:dyDescent="0.2">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ht="22.5" x14ac:dyDescent="0.2">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x14ac:dyDescent="0.2">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x14ac:dyDescent="0.2">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x14ac:dyDescent="0.2">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x14ac:dyDescent="0.2">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x14ac:dyDescent="0.2">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x14ac:dyDescent="0.2">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x14ac:dyDescent="0.2">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x14ac:dyDescent="0.2">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x14ac:dyDescent="0.2">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x14ac:dyDescent="0.2">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x14ac:dyDescent="0.2">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x14ac:dyDescent="0.2">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x14ac:dyDescent="0.2">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x14ac:dyDescent="0.2">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x14ac:dyDescent="0.2">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x14ac:dyDescent="0.2">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x14ac:dyDescent="0.2">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x14ac:dyDescent="0.2">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x14ac:dyDescent="0.2">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x14ac:dyDescent="0.2">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x14ac:dyDescent="0.2">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x14ac:dyDescent="0.2">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x14ac:dyDescent="0.2">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x14ac:dyDescent="0.2">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x14ac:dyDescent="0.2">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x14ac:dyDescent="0.2">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x14ac:dyDescent="0.2">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x14ac:dyDescent="0.2">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x14ac:dyDescent="0.2">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x14ac:dyDescent="0.2">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x14ac:dyDescent="0.2">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x14ac:dyDescent="0.2">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x14ac:dyDescent="0.2">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x14ac:dyDescent="0.2">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x14ac:dyDescent="0.2">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x14ac:dyDescent="0.2">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x14ac:dyDescent="0.2">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x14ac:dyDescent="0.2">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x14ac:dyDescent="0.2">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x14ac:dyDescent="0.2">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x14ac:dyDescent="0.2">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x14ac:dyDescent="0.2">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x14ac:dyDescent="0.2">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x14ac:dyDescent="0.2">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x14ac:dyDescent="0.2">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x14ac:dyDescent="0.2">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x14ac:dyDescent="0.2">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x14ac:dyDescent="0.2">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x14ac:dyDescent="0.2">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x14ac:dyDescent="0.2">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x14ac:dyDescent="0.2">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x14ac:dyDescent="0.2">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x14ac:dyDescent="0.2">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x14ac:dyDescent="0.2">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x14ac:dyDescent="0.2">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x14ac:dyDescent="0.2">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x14ac:dyDescent="0.2">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x14ac:dyDescent="0.2">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x14ac:dyDescent="0.2">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x14ac:dyDescent="0.2">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x14ac:dyDescent="0.2">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x14ac:dyDescent="0.2">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x14ac:dyDescent="0.2">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x14ac:dyDescent="0.2">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x14ac:dyDescent="0.2">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x14ac:dyDescent="0.2">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x14ac:dyDescent="0.2">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x14ac:dyDescent="0.2">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x14ac:dyDescent="0.2">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x14ac:dyDescent="0.2">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x14ac:dyDescent="0.2">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x14ac:dyDescent="0.2">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x14ac:dyDescent="0.2">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x14ac:dyDescent="0.2">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x14ac:dyDescent="0.2">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x14ac:dyDescent="0.2">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x14ac:dyDescent="0.2">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x14ac:dyDescent="0.2">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x14ac:dyDescent="0.2">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x14ac:dyDescent="0.2">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x14ac:dyDescent="0.2">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x14ac:dyDescent="0.2">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x14ac:dyDescent="0.2">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x14ac:dyDescent="0.2">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x14ac:dyDescent="0.2">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x14ac:dyDescent="0.2">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x14ac:dyDescent="0.2">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x14ac:dyDescent="0.2">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x14ac:dyDescent="0.2">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x14ac:dyDescent="0.2">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x14ac:dyDescent="0.2">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x14ac:dyDescent="0.2">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x14ac:dyDescent="0.2">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x14ac:dyDescent="0.2">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x14ac:dyDescent="0.2">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x14ac:dyDescent="0.2">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x14ac:dyDescent="0.2">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x14ac:dyDescent="0.2">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x14ac:dyDescent="0.2">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x14ac:dyDescent="0.2">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x14ac:dyDescent="0.2">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x14ac:dyDescent="0.2">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x14ac:dyDescent="0.2">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x14ac:dyDescent="0.2">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x14ac:dyDescent="0.2">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x14ac:dyDescent="0.2">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x14ac:dyDescent="0.2">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x14ac:dyDescent="0.2">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x14ac:dyDescent="0.2">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x14ac:dyDescent="0.2">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x14ac:dyDescent="0.2">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x14ac:dyDescent="0.2">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x14ac:dyDescent="0.2">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x14ac:dyDescent="0.2">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x14ac:dyDescent="0.2">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x14ac:dyDescent="0.2">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x14ac:dyDescent="0.2">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x14ac:dyDescent="0.2">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x14ac:dyDescent="0.2">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x14ac:dyDescent="0.2">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x14ac:dyDescent="0.2">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x14ac:dyDescent="0.2">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x14ac:dyDescent="0.2">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x14ac:dyDescent="0.2">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x14ac:dyDescent="0.2">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x14ac:dyDescent="0.2">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x14ac:dyDescent="0.2">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x14ac:dyDescent="0.2">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x14ac:dyDescent="0.2">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x14ac:dyDescent="0.2">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x14ac:dyDescent="0.2">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x14ac:dyDescent="0.2">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x14ac:dyDescent="0.2">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x14ac:dyDescent="0.2">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x14ac:dyDescent="0.2">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x14ac:dyDescent="0.2">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x14ac:dyDescent="0.2">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x14ac:dyDescent="0.2">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x14ac:dyDescent="0.2">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x14ac:dyDescent="0.2">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x14ac:dyDescent="0.2">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x14ac:dyDescent="0.2">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x14ac:dyDescent="0.2">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x14ac:dyDescent="0.2">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x14ac:dyDescent="0.2">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x14ac:dyDescent="0.2">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x14ac:dyDescent="0.2">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x14ac:dyDescent="0.2">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x14ac:dyDescent="0.2">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x14ac:dyDescent="0.2">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x14ac:dyDescent="0.2">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x14ac:dyDescent="0.2">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x14ac:dyDescent="0.2">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x14ac:dyDescent="0.2">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x14ac:dyDescent="0.2">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x14ac:dyDescent="0.2">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x14ac:dyDescent="0.2">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x14ac:dyDescent="0.2">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x14ac:dyDescent="0.2">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x14ac:dyDescent="0.2">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x14ac:dyDescent="0.2">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x14ac:dyDescent="0.2">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x14ac:dyDescent="0.2">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x14ac:dyDescent="0.2">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x14ac:dyDescent="0.2">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x14ac:dyDescent="0.2">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x14ac:dyDescent="0.2">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x14ac:dyDescent="0.2">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x14ac:dyDescent="0.2">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x14ac:dyDescent="0.2">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x14ac:dyDescent="0.2">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x14ac:dyDescent="0.2">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x14ac:dyDescent="0.2">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x14ac:dyDescent="0.2">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x14ac:dyDescent="0.2">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x14ac:dyDescent="0.2">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x14ac:dyDescent="0.2">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x14ac:dyDescent="0.2">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x14ac:dyDescent="0.2">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x14ac:dyDescent="0.2">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x14ac:dyDescent="0.2">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x14ac:dyDescent="0.2">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x14ac:dyDescent="0.2">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x14ac:dyDescent="0.2">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x14ac:dyDescent="0.2">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x14ac:dyDescent="0.2">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x14ac:dyDescent="0.2">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x14ac:dyDescent="0.2">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x14ac:dyDescent="0.2">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x14ac:dyDescent="0.2">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x14ac:dyDescent="0.2">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x14ac:dyDescent="0.2">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x14ac:dyDescent="0.2">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x14ac:dyDescent="0.2">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x14ac:dyDescent="0.2">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x14ac:dyDescent="0.2">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x14ac:dyDescent="0.2">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x14ac:dyDescent="0.2">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x14ac:dyDescent="0.2">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x14ac:dyDescent="0.2">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x14ac:dyDescent="0.2">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x14ac:dyDescent="0.2">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x14ac:dyDescent="0.2">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x14ac:dyDescent="0.2">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x14ac:dyDescent="0.2">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x14ac:dyDescent="0.2">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x14ac:dyDescent="0.2">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x14ac:dyDescent="0.2">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x14ac:dyDescent="0.2">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x14ac:dyDescent="0.2">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x14ac:dyDescent="0.2">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x14ac:dyDescent="0.2">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x14ac:dyDescent="0.2">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x14ac:dyDescent="0.2">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x14ac:dyDescent="0.2">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x14ac:dyDescent="0.2">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x14ac:dyDescent="0.2">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x14ac:dyDescent="0.2">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x14ac:dyDescent="0.2">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x14ac:dyDescent="0.2">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x14ac:dyDescent="0.2">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x14ac:dyDescent="0.2">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x14ac:dyDescent="0.2">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x14ac:dyDescent="0.2">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x14ac:dyDescent="0.2">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x14ac:dyDescent="0.2">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x14ac:dyDescent="0.2">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x14ac:dyDescent="0.2">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x14ac:dyDescent="0.2">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x14ac:dyDescent="0.2">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x14ac:dyDescent="0.2">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x14ac:dyDescent="0.2">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x14ac:dyDescent="0.2">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x14ac:dyDescent="0.2">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x14ac:dyDescent="0.2">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x14ac:dyDescent="0.2">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x14ac:dyDescent="0.2">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x14ac:dyDescent="0.2">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x14ac:dyDescent="0.2">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x14ac:dyDescent="0.2">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x14ac:dyDescent="0.2">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x14ac:dyDescent="0.2">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x14ac:dyDescent="0.2">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x14ac:dyDescent="0.2">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x14ac:dyDescent="0.2">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x14ac:dyDescent="0.2">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x14ac:dyDescent="0.2">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x14ac:dyDescent="0.2">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x14ac:dyDescent="0.2">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x14ac:dyDescent="0.2">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x14ac:dyDescent="0.2">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x14ac:dyDescent="0.2">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x14ac:dyDescent="0.2">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x14ac:dyDescent="0.2">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x14ac:dyDescent="0.2">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x14ac:dyDescent="0.2">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x14ac:dyDescent="0.2">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x14ac:dyDescent="0.2">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x14ac:dyDescent="0.2">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x14ac:dyDescent="0.2">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x14ac:dyDescent="0.2">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x14ac:dyDescent="0.2">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x14ac:dyDescent="0.2">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x14ac:dyDescent="0.2">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x14ac:dyDescent="0.2">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x14ac:dyDescent="0.2">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x14ac:dyDescent="0.2">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x14ac:dyDescent="0.2">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x14ac:dyDescent="0.2">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x14ac:dyDescent="0.2">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x14ac:dyDescent="0.2">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x14ac:dyDescent="0.2">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x14ac:dyDescent="0.2">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x14ac:dyDescent="0.2">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x14ac:dyDescent="0.2">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x14ac:dyDescent="0.2">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x14ac:dyDescent="0.2">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x14ac:dyDescent="0.2">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x14ac:dyDescent="0.2">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x14ac:dyDescent="0.2">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x14ac:dyDescent="0.2">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x14ac:dyDescent="0.2">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x14ac:dyDescent="0.2">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x14ac:dyDescent="0.2">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x14ac:dyDescent="0.2">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x14ac:dyDescent="0.2">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x14ac:dyDescent="0.2">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x14ac:dyDescent="0.2">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x14ac:dyDescent="0.2">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x14ac:dyDescent="0.2">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x14ac:dyDescent="0.2">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x14ac:dyDescent="0.2">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x14ac:dyDescent="0.2">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x14ac:dyDescent="0.2">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x14ac:dyDescent="0.2">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x14ac:dyDescent="0.2">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x14ac:dyDescent="0.2">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x14ac:dyDescent="0.2">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x14ac:dyDescent="0.2">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x14ac:dyDescent="0.2">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x14ac:dyDescent="0.2">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x14ac:dyDescent="0.2">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x14ac:dyDescent="0.2">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x14ac:dyDescent="0.2">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x14ac:dyDescent="0.2">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x14ac:dyDescent="0.2">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x14ac:dyDescent="0.2">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x14ac:dyDescent="0.2">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x14ac:dyDescent="0.2">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x14ac:dyDescent="0.2">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x14ac:dyDescent="0.2">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x14ac:dyDescent="0.2">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x14ac:dyDescent="0.2">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x14ac:dyDescent="0.2">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x14ac:dyDescent="0.2">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x14ac:dyDescent="0.2">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x14ac:dyDescent="0.2">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x14ac:dyDescent="0.2">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x14ac:dyDescent="0.2">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x14ac:dyDescent="0.2">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x14ac:dyDescent="0.2">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x14ac:dyDescent="0.2">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x14ac:dyDescent="0.2">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x14ac:dyDescent="0.2">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x14ac:dyDescent="0.2">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x14ac:dyDescent="0.2">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x14ac:dyDescent="0.2">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x14ac:dyDescent="0.2">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x14ac:dyDescent="0.2">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x14ac:dyDescent="0.2">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x14ac:dyDescent="0.2">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x14ac:dyDescent="0.2">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x14ac:dyDescent="0.2">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x14ac:dyDescent="0.2">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x14ac:dyDescent="0.2">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x14ac:dyDescent="0.2">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x14ac:dyDescent="0.2">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x14ac:dyDescent="0.2">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x14ac:dyDescent="0.2">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x14ac:dyDescent="0.2">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x14ac:dyDescent="0.2">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x14ac:dyDescent="0.2">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x14ac:dyDescent="0.2">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x14ac:dyDescent="0.2">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x14ac:dyDescent="0.2">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x14ac:dyDescent="0.2">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x14ac:dyDescent="0.2">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x14ac:dyDescent="0.2">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x14ac:dyDescent="0.2">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x14ac:dyDescent="0.2">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x14ac:dyDescent="0.2">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x14ac:dyDescent="0.2">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x14ac:dyDescent="0.2">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x14ac:dyDescent="0.2">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x14ac:dyDescent="0.2">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x14ac:dyDescent="0.2">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x14ac:dyDescent="0.2">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x14ac:dyDescent="0.2">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x14ac:dyDescent="0.2">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x14ac:dyDescent="0.2">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x14ac:dyDescent="0.2">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x14ac:dyDescent="0.2">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x14ac:dyDescent="0.2">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x14ac:dyDescent="0.2">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x14ac:dyDescent="0.2">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x14ac:dyDescent="0.2">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x14ac:dyDescent="0.2">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x14ac:dyDescent="0.2">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x14ac:dyDescent="0.2">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x14ac:dyDescent="0.2">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x14ac:dyDescent="0.2">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x14ac:dyDescent="0.2">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x14ac:dyDescent="0.2">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x14ac:dyDescent="0.2">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x14ac:dyDescent="0.2">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x14ac:dyDescent="0.2">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x14ac:dyDescent="0.2">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x14ac:dyDescent="0.2">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x14ac:dyDescent="0.2">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x14ac:dyDescent="0.2">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x14ac:dyDescent="0.2">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x14ac:dyDescent="0.2">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x14ac:dyDescent="0.2">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x14ac:dyDescent="0.2">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x14ac:dyDescent="0.2">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x14ac:dyDescent="0.2">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x14ac:dyDescent="0.2">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x14ac:dyDescent="0.2">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x14ac:dyDescent="0.2">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x14ac:dyDescent="0.2">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x14ac:dyDescent="0.2">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x14ac:dyDescent="0.2">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x14ac:dyDescent="0.2">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x14ac:dyDescent="0.2">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x14ac:dyDescent="0.2">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x14ac:dyDescent="0.2">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x14ac:dyDescent="0.2">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x14ac:dyDescent="0.2">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x14ac:dyDescent="0.2">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x14ac:dyDescent="0.2">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x14ac:dyDescent="0.2">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x14ac:dyDescent="0.2">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x14ac:dyDescent="0.2">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x14ac:dyDescent="0.2">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x14ac:dyDescent="0.2">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x14ac:dyDescent="0.2">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x14ac:dyDescent="0.2">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x14ac:dyDescent="0.2">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x14ac:dyDescent="0.2">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x14ac:dyDescent="0.2">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x14ac:dyDescent="0.2">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x14ac:dyDescent="0.2">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x14ac:dyDescent="0.2">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x14ac:dyDescent="0.2">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x14ac:dyDescent="0.2">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x14ac:dyDescent="0.2">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x14ac:dyDescent="0.2">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x14ac:dyDescent="0.2">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x14ac:dyDescent="0.2">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x14ac:dyDescent="0.2">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x14ac:dyDescent="0.2">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x14ac:dyDescent="0.2">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x14ac:dyDescent="0.2">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x14ac:dyDescent="0.2">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x14ac:dyDescent="0.2">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x14ac:dyDescent="0.2">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x14ac:dyDescent="0.2">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x14ac:dyDescent="0.2">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x14ac:dyDescent="0.2">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x14ac:dyDescent="0.2">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x14ac:dyDescent="0.2">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x14ac:dyDescent="0.2">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x14ac:dyDescent="0.2">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x14ac:dyDescent="0.2">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x14ac:dyDescent="0.2">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x14ac:dyDescent="0.2">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x14ac:dyDescent="0.2">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x14ac:dyDescent="0.2">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x14ac:dyDescent="0.2">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x14ac:dyDescent="0.2">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x14ac:dyDescent="0.2">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x14ac:dyDescent="0.2">
      <c r="C763" s="188"/>
      <c r="G763" s="177"/>
      <c r="H763" s="177"/>
    </row>
    <row r="764" spans="1:14" x14ac:dyDescent="0.2">
      <c r="C764" s="188"/>
      <c r="G764" s="177"/>
      <c r="H764" s="177"/>
    </row>
    <row r="765" spans="1:14" x14ac:dyDescent="0.2">
      <c r="G765" s="177"/>
      <c r="H765" s="177"/>
    </row>
    <row r="766" spans="1:14" x14ac:dyDescent="0.2">
      <c r="G766" s="177"/>
      <c r="H766" s="177"/>
    </row>
    <row r="767" spans="1:14" x14ac:dyDescent="0.2">
      <c r="G767" s="177"/>
      <c r="H767" s="177"/>
    </row>
    <row r="768" spans="1:14" x14ac:dyDescent="0.2">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913</v>
      </c>
      <c r="B1" s="2"/>
      <c r="C1" s="2" t="s">
        <v>237</v>
      </c>
      <c r="D1" s="2" t="s">
        <v>1080</v>
      </c>
      <c r="E1" s="2" t="s">
        <v>1081</v>
      </c>
      <c r="F1" s="2" t="s">
        <v>217</v>
      </c>
      <c r="G1" s="2" t="s">
        <v>1082</v>
      </c>
      <c r="H1" s="2"/>
      <c r="I1" s="2" t="s">
        <v>217</v>
      </c>
      <c r="J1" s="2" t="s">
        <v>1083</v>
      </c>
      <c r="K1" s="2"/>
      <c r="L1" s="2"/>
      <c r="M1" s="2"/>
      <c r="N1" s="2"/>
    </row>
    <row r="2" spans="1:14" x14ac:dyDescent="0.2">
      <c r="A2" t="s">
        <v>1084</v>
      </c>
      <c r="C2" t="s">
        <v>240</v>
      </c>
      <c r="D2" t="s">
        <v>1085</v>
      </c>
      <c r="E2">
        <v>1</v>
      </c>
      <c r="F2" t="s">
        <v>221</v>
      </c>
      <c r="G2" t="s">
        <v>1086</v>
      </c>
      <c r="I2" t="s">
        <v>219</v>
      </c>
      <c r="J2" t="s">
        <v>1087</v>
      </c>
    </row>
    <row r="3" spans="1:14" x14ac:dyDescent="0.2">
      <c r="A3" t="s">
        <v>919</v>
      </c>
      <c r="C3" t="s">
        <v>242</v>
      </c>
      <c r="D3" t="s">
        <v>1088</v>
      </c>
      <c r="E3">
        <v>1</v>
      </c>
      <c r="F3" t="s">
        <v>221</v>
      </c>
      <c r="G3" t="s">
        <v>1086</v>
      </c>
      <c r="I3" t="s">
        <v>221</v>
      </c>
      <c r="J3" t="s">
        <v>222</v>
      </c>
    </row>
    <row r="4" spans="1:14" x14ac:dyDescent="0.2">
      <c r="A4" t="s">
        <v>984</v>
      </c>
      <c r="C4" t="s">
        <v>244</v>
      </c>
      <c r="D4" t="s">
        <v>1089</v>
      </c>
      <c r="E4">
        <v>1</v>
      </c>
      <c r="F4" t="s">
        <v>221</v>
      </c>
      <c r="G4" t="s">
        <v>1086</v>
      </c>
      <c r="I4" t="s">
        <v>223</v>
      </c>
      <c r="J4" t="s">
        <v>224</v>
      </c>
    </row>
    <row r="5" spans="1:14" x14ac:dyDescent="0.2">
      <c r="A5" t="s">
        <v>939</v>
      </c>
      <c r="C5" t="s">
        <v>246</v>
      </c>
      <c r="D5" t="s">
        <v>1090</v>
      </c>
      <c r="E5">
        <v>1</v>
      </c>
      <c r="F5" t="s">
        <v>221</v>
      </c>
      <c r="G5" t="s">
        <v>1086</v>
      </c>
      <c r="I5" t="s">
        <v>225</v>
      </c>
      <c r="J5" t="s">
        <v>226</v>
      </c>
    </row>
    <row r="6" spans="1:14" x14ac:dyDescent="0.2">
      <c r="A6" t="s">
        <v>1091</v>
      </c>
      <c r="C6" t="s">
        <v>248</v>
      </c>
      <c r="D6" t="s">
        <v>1092</v>
      </c>
      <c r="E6">
        <v>1</v>
      </c>
      <c r="F6" t="s">
        <v>221</v>
      </c>
      <c r="G6" t="s">
        <v>1086</v>
      </c>
      <c r="I6" t="s">
        <v>227</v>
      </c>
      <c r="J6" t="s">
        <v>1093</v>
      </c>
    </row>
    <row r="7" spans="1:14" x14ac:dyDescent="0.2">
      <c r="A7" t="s">
        <v>1094</v>
      </c>
      <c r="C7" t="s">
        <v>250</v>
      </c>
      <c r="D7" t="s">
        <v>1095</v>
      </c>
      <c r="E7">
        <v>2</v>
      </c>
      <c r="F7" t="s">
        <v>223</v>
      </c>
      <c r="G7" t="s">
        <v>1096</v>
      </c>
    </row>
    <row r="8" spans="1:14" x14ac:dyDescent="0.2">
      <c r="A8" t="s">
        <v>948</v>
      </c>
      <c r="C8" t="s">
        <v>252</v>
      </c>
      <c r="D8" t="s">
        <v>1097</v>
      </c>
      <c r="E8">
        <v>3</v>
      </c>
      <c r="F8" t="s">
        <v>223</v>
      </c>
      <c r="G8" t="s">
        <v>1098</v>
      </c>
    </row>
    <row r="9" spans="1:14" x14ac:dyDescent="0.2">
      <c r="A9" t="s">
        <v>1099</v>
      </c>
      <c r="C9" t="s">
        <v>254</v>
      </c>
      <c r="D9" t="s">
        <v>1100</v>
      </c>
      <c r="E9">
        <v>3</v>
      </c>
      <c r="F9" t="s">
        <v>223</v>
      </c>
      <c r="G9" t="s">
        <v>1101</v>
      </c>
    </row>
    <row r="10" spans="1:14" x14ac:dyDescent="0.2">
      <c r="A10" t="s">
        <v>1023</v>
      </c>
      <c r="C10" t="s">
        <v>256</v>
      </c>
      <c r="D10" t="s">
        <v>1102</v>
      </c>
      <c r="E10">
        <v>4</v>
      </c>
      <c r="F10" t="s">
        <v>223</v>
      </c>
      <c r="G10" t="s">
        <v>1103</v>
      </c>
    </row>
    <row r="11" spans="1:14" x14ac:dyDescent="0.2">
      <c r="A11" t="s">
        <v>1025</v>
      </c>
      <c r="C11" t="s">
        <v>257</v>
      </c>
      <c r="D11" t="s">
        <v>1104</v>
      </c>
      <c r="E11">
        <v>4</v>
      </c>
      <c r="F11" t="s">
        <v>219</v>
      </c>
      <c r="G11" t="s">
        <v>1103</v>
      </c>
    </row>
    <row r="12" spans="1:14" x14ac:dyDescent="0.2">
      <c r="A12" t="s">
        <v>986</v>
      </c>
      <c r="C12" t="s">
        <v>259</v>
      </c>
      <c r="D12" t="s">
        <v>1105</v>
      </c>
      <c r="E12">
        <v>4</v>
      </c>
      <c r="F12" t="s">
        <v>219</v>
      </c>
      <c r="G12" t="s">
        <v>1103</v>
      </c>
    </row>
    <row r="13" spans="1:14" x14ac:dyDescent="0.2">
      <c r="A13" t="s">
        <v>1027</v>
      </c>
      <c r="C13" t="s">
        <v>261</v>
      </c>
      <c r="D13" t="s">
        <v>1106</v>
      </c>
      <c r="E13">
        <v>4</v>
      </c>
      <c r="F13" t="s">
        <v>227</v>
      </c>
      <c r="G13" t="s">
        <v>1103</v>
      </c>
    </row>
    <row r="14" spans="1:14" x14ac:dyDescent="0.2">
      <c r="A14" t="s">
        <v>921</v>
      </c>
      <c r="C14" t="s">
        <v>263</v>
      </c>
      <c r="D14" t="s">
        <v>1107</v>
      </c>
      <c r="E14">
        <v>4</v>
      </c>
      <c r="F14" t="s">
        <v>223</v>
      </c>
      <c r="G14" t="s">
        <v>1103</v>
      </c>
    </row>
    <row r="15" spans="1:14" x14ac:dyDescent="0.2">
      <c r="A15" t="s">
        <v>923</v>
      </c>
      <c r="C15" t="s">
        <v>265</v>
      </c>
    </row>
    <row r="16" spans="1:14" x14ac:dyDescent="0.2">
      <c r="A16" t="s">
        <v>988</v>
      </c>
      <c r="C16" t="s">
        <v>266</v>
      </c>
    </row>
    <row r="17" spans="1:3" x14ac:dyDescent="0.2">
      <c r="A17" t="s">
        <v>950</v>
      </c>
      <c r="C17" t="s">
        <v>267</v>
      </c>
    </row>
    <row r="18" spans="1:3" x14ac:dyDescent="0.2">
      <c r="A18" t="s">
        <v>990</v>
      </c>
      <c r="C18" t="s">
        <v>268</v>
      </c>
    </row>
    <row r="19" spans="1:3" x14ac:dyDescent="0.2">
      <c r="A19" t="s">
        <v>992</v>
      </c>
      <c r="C19" t="s">
        <v>269</v>
      </c>
    </row>
    <row r="20" spans="1:3" x14ac:dyDescent="0.2">
      <c r="A20" t="s">
        <v>1029</v>
      </c>
      <c r="C20" t="s">
        <v>1108</v>
      </c>
    </row>
    <row r="21" spans="1:3" x14ac:dyDescent="0.2">
      <c r="A21" t="s">
        <v>1109</v>
      </c>
      <c r="C21" t="s">
        <v>1110</v>
      </c>
    </row>
    <row r="22" spans="1:3" x14ac:dyDescent="0.2">
      <c r="A22" t="s">
        <v>1111</v>
      </c>
      <c r="C22" t="s">
        <v>1112</v>
      </c>
    </row>
    <row r="23" spans="1:3" x14ac:dyDescent="0.2">
      <c r="A23" t="s">
        <v>1031</v>
      </c>
      <c r="C23" t="s">
        <v>1113</v>
      </c>
    </row>
    <row r="24" spans="1:3" x14ac:dyDescent="0.2">
      <c r="A24" t="s">
        <v>1114</v>
      </c>
      <c r="C24" t="s">
        <v>1115</v>
      </c>
    </row>
    <row r="25" spans="1:3" x14ac:dyDescent="0.2">
      <c r="A25" t="s">
        <v>1033</v>
      </c>
      <c r="C25" t="s">
        <v>1116</v>
      </c>
    </row>
    <row r="26" spans="1:3" x14ac:dyDescent="0.2">
      <c r="A26" t="s">
        <v>994</v>
      </c>
      <c r="C26" t="s">
        <v>1117</v>
      </c>
    </row>
    <row r="27" spans="1:3" x14ac:dyDescent="0.2">
      <c r="A27" t="s">
        <v>935</v>
      </c>
      <c r="C27" t="s">
        <v>1118</v>
      </c>
    </row>
    <row r="28" spans="1:3" x14ac:dyDescent="0.2">
      <c r="A28" t="s">
        <v>954</v>
      </c>
    </row>
    <row r="29" spans="1:3" x14ac:dyDescent="0.2">
      <c r="A29" t="s">
        <v>956</v>
      </c>
    </row>
    <row r="30" spans="1:3" x14ac:dyDescent="0.2">
      <c r="A30" t="s">
        <v>1035</v>
      </c>
    </row>
    <row r="31" spans="1:3" x14ac:dyDescent="0.2">
      <c r="A31" t="s">
        <v>996</v>
      </c>
    </row>
    <row r="32" spans="1:3" x14ac:dyDescent="0.2">
      <c r="A32" t="s">
        <v>1037</v>
      </c>
    </row>
    <row r="33" spans="1:1" x14ac:dyDescent="0.2">
      <c r="A33" t="s">
        <v>960</v>
      </c>
    </row>
    <row r="34" spans="1:1" x14ac:dyDescent="0.2">
      <c r="A34" t="s">
        <v>1039</v>
      </c>
    </row>
    <row r="35" spans="1:1" x14ac:dyDescent="0.2">
      <c r="A35" t="s">
        <v>1059</v>
      </c>
    </row>
    <row r="36" spans="1:1" x14ac:dyDescent="0.2">
      <c r="A36" t="s">
        <v>962</v>
      </c>
    </row>
    <row r="37" spans="1:1" x14ac:dyDescent="0.2">
      <c r="A37" t="s">
        <v>1041</v>
      </c>
    </row>
    <row r="38" spans="1:1" x14ac:dyDescent="0.2">
      <c r="A38" t="s">
        <v>1119</v>
      </c>
    </row>
    <row r="39" spans="1:1" x14ac:dyDescent="0.2">
      <c r="A39" t="s">
        <v>1043</v>
      </c>
    </row>
    <row r="40" spans="1:1" x14ac:dyDescent="0.2">
      <c r="A40" t="s">
        <v>1077</v>
      </c>
    </row>
    <row r="41" spans="1:1" x14ac:dyDescent="0.2">
      <c r="A41" t="s">
        <v>937</v>
      </c>
    </row>
    <row r="42" spans="1:1" x14ac:dyDescent="0.2">
      <c r="A42" t="s">
        <v>1000</v>
      </c>
    </row>
    <row r="43" spans="1:1" x14ac:dyDescent="0.2">
      <c r="A43" t="s">
        <v>1120</v>
      </c>
    </row>
    <row r="44" spans="1:1" x14ac:dyDescent="0.2">
      <c r="A44" t="s">
        <v>1121</v>
      </c>
    </row>
    <row r="45" spans="1:1" x14ac:dyDescent="0.2">
      <c r="A45" t="s">
        <v>1122</v>
      </c>
    </row>
    <row r="46" spans="1:1" x14ac:dyDescent="0.2">
      <c r="A46" t="s">
        <v>1045</v>
      </c>
    </row>
    <row r="47" spans="1:1" x14ac:dyDescent="0.2">
      <c r="A47" t="s">
        <v>964</v>
      </c>
    </row>
    <row r="48" spans="1:1" x14ac:dyDescent="0.2">
      <c r="A48" t="s">
        <v>1004</v>
      </c>
    </row>
    <row r="49" spans="1:1" x14ac:dyDescent="0.2">
      <c r="A49" t="s">
        <v>1002</v>
      </c>
    </row>
    <row r="50" spans="1:1" x14ac:dyDescent="0.2">
      <c r="A50" t="s">
        <v>1079</v>
      </c>
    </row>
    <row r="51" spans="1:1" x14ac:dyDescent="0.2">
      <c r="A51" t="s">
        <v>1047</v>
      </c>
    </row>
    <row r="52" spans="1:1" x14ac:dyDescent="0.2">
      <c r="A52" t="s">
        <v>966</v>
      </c>
    </row>
    <row r="53" spans="1:1" x14ac:dyDescent="0.2">
      <c r="A53" t="s">
        <v>1123</v>
      </c>
    </row>
    <row r="54" spans="1:1" x14ac:dyDescent="0.2">
      <c r="A54" t="s">
        <v>1049</v>
      </c>
    </row>
    <row r="55" spans="1:1" x14ac:dyDescent="0.2">
      <c r="A55" t="s">
        <v>1124</v>
      </c>
    </row>
    <row r="56" spans="1:1" x14ac:dyDescent="0.2">
      <c r="A56" t="s">
        <v>970</v>
      </c>
    </row>
    <row r="57" spans="1:1" x14ac:dyDescent="0.2">
      <c r="A57" t="s">
        <v>1125</v>
      </c>
    </row>
    <row r="58" spans="1:1" x14ac:dyDescent="0.2">
      <c r="A58" t="s">
        <v>1075</v>
      </c>
    </row>
    <row r="59" spans="1:1" x14ac:dyDescent="0.2">
      <c r="A59" t="s">
        <v>1126</v>
      </c>
    </row>
    <row r="60" spans="1:1" x14ac:dyDescent="0.2">
      <c r="A60" t="s">
        <v>1051</v>
      </c>
    </row>
    <row r="61" spans="1:1" x14ac:dyDescent="0.2">
      <c r="A61" t="s">
        <v>1127</v>
      </c>
    </row>
    <row r="62" spans="1:1" x14ac:dyDescent="0.2">
      <c r="A62" t="s">
        <v>1053</v>
      </c>
    </row>
    <row r="63" spans="1:1" x14ac:dyDescent="0.2">
      <c r="A63" t="s">
        <v>1128</v>
      </c>
    </row>
    <row r="64" spans="1:1" x14ac:dyDescent="0.2">
      <c r="A64" t="s">
        <v>972</v>
      </c>
    </row>
    <row r="65" spans="1:1" x14ac:dyDescent="0.2">
      <c r="A65" t="s">
        <v>1055</v>
      </c>
    </row>
    <row r="66" spans="1:1" x14ac:dyDescent="0.2">
      <c r="A66" t="s">
        <v>1007</v>
      </c>
    </row>
    <row r="67" spans="1:1" x14ac:dyDescent="0.2">
      <c r="A67" t="s">
        <v>1129</v>
      </c>
    </row>
    <row r="68" spans="1:1" x14ac:dyDescent="0.2">
      <c r="A68" t="s">
        <v>1057</v>
      </c>
    </row>
    <row r="69" spans="1:1" x14ac:dyDescent="0.2">
      <c r="A69" t="s">
        <v>1130</v>
      </c>
    </row>
    <row r="70" spans="1:1" x14ac:dyDescent="0.2">
      <c r="A70" t="s">
        <v>1131</v>
      </c>
    </row>
    <row r="71" spans="1:1" x14ac:dyDescent="0.2">
      <c r="A71" t="s">
        <v>931</v>
      </c>
    </row>
    <row r="72" spans="1:1" x14ac:dyDescent="0.2">
      <c r="A72" t="s">
        <v>974</v>
      </c>
    </row>
    <row r="73" spans="1:1" x14ac:dyDescent="0.2">
      <c r="A73" t="s">
        <v>1132</v>
      </c>
    </row>
    <row r="74" spans="1:1" x14ac:dyDescent="0.2">
      <c r="A74" t="s">
        <v>976</v>
      </c>
    </row>
    <row r="75" spans="1:1" x14ac:dyDescent="0.2">
      <c r="A75" t="s">
        <v>978</v>
      </c>
    </row>
    <row r="76" spans="1:1" x14ac:dyDescent="0.2">
      <c r="A76" t="s">
        <v>1009</v>
      </c>
    </row>
    <row r="77" spans="1:1" x14ac:dyDescent="0.2">
      <c r="A77" t="s">
        <v>1011</v>
      </c>
    </row>
    <row r="78" spans="1:1" x14ac:dyDescent="0.2">
      <c r="A78" t="s">
        <v>1133</v>
      </c>
    </row>
    <row r="79" spans="1:1" x14ac:dyDescent="0.2">
      <c r="A79" t="s">
        <v>1134</v>
      </c>
    </row>
    <row r="80" spans="1:1" x14ac:dyDescent="0.2">
      <c r="A80" t="s">
        <v>1013</v>
      </c>
    </row>
    <row r="81" spans="1:1" x14ac:dyDescent="0.2">
      <c r="A81" t="s">
        <v>1015</v>
      </c>
    </row>
    <row r="82" spans="1:1" x14ac:dyDescent="0.2">
      <c r="A82" t="s">
        <v>1073</v>
      </c>
    </row>
    <row r="83" spans="1:1" x14ac:dyDescent="0.2">
      <c r="A83" t="s">
        <v>1135</v>
      </c>
    </row>
    <row r="84" spans="1:1" x14ac:dyDescent="0.2">
      <c r="A84" t="s">
        <v>1061</v>
      </c>
    </row>
    <row r="85" spans="1:1" x14ac:dyDescent="0.2">
      <c r="A85" t="s">
        <v>933</v>
      </c>
    </row>
    <row r="86" spans="1:1" x14ac:dyDescent="0.2">
      <c r="A86" t="s">
        <v>944</v>
      </c>
    </row>
    <row r="87" spans="1:1" x14ac:dyDescent="0.2">
      <c r="A87" t="s">
        <v>1063</v>
      </c>
    </row>
    <row r="88" spans="1:1" x14ac:dyDescent="0.2">
      <c r="A88" t="s">
        <v>1017</v>
      </c>
    </row>
    <row r="89" spans="1:1" x14ac:dyDescent="0.2">
      <c r="A89" t="s">
        <v>968</v>
      </c>
    </row>
    <row r="90" spans="1:1" x14ac:dyDescent="0.2">
      <c r="A90" t="s">
        <v>980</v>
      </c>
    </row>
    <row r="91" spans="1:1" x14ac:dyDescent="0.2">
      <c r="A91" t="s">
        <v>1019</v>
      </c>
    </row>
    <row r="92" spans="1:1" x14ac:dyDescent="0.2">
      <c r="A92" t="s">
        <v>1065</v>
      </c>
    </row>
    <row r="93" spans="1:1" x14ac:dyDescent="0.2">
      <c r="A93" t="s">
        <v>1136</v>
      </c>
    </row>
    <row r="94" spans="1:1" x14ac:dyDescent="0.2">
      <c r="A94" t="s">
        <v>1067</v>
      </c>
    </row>
    <row r="95" spans="1:1" x14ac:dyDescent="0.2">
      <c r="A95" t="s">
        <v>982</v>
      </c>
    </row>
    <row r="96" spans="1:1" x14ac:dyDescent="0.2">
      <c r="A96" t="s">
        <v>1069</v>
      </c>
    </row>
    <row r="97" spans="1:1" x14ac:dyDescent="0.2">
      <c r="A97" t="s">
        <v>925</v>
      </c>
    </row>
    <row r="98" spans="1:1" x14ac:dyDescent="0.2">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4" t="str">
        <f>Spolu!C3&amp;", "&amp;Spolu!C6</f>
        <v>Slovenská softballová asociácia, Olympijské námestie 14290/1, Bratislava, 831 04</v>
      </c>
      <c r="B1" s="374"/>
      <c r="C1" s="374"/>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5" t="s">
        <v>1137</v>
      </c>
      <c r="F3" s="376"/>
      <c r="N3" s="137" t="str">
        <f t="shared" si="0"/>
        <v>c - príspevok Slovenskému paralympijskému výboru</v>
      </c>
      <c r="O3" s="137" t="s">
        <v>244</v>
      </c>
      <c r="P3" s="137" t="s">
        <v>245</v>
      </c>
    </row>
    <row r="4" spans="1:16" ht="45.75" customHeight="1" x14ac:dyDescent="0.2">
      <c r="E4" s="376"/>
      <c r="F4" s="376"/>
      <c r="N4" s="137" t="str">
        <f t="shared" si="0"/>
        <v>d - príspevok športovcom top tímu</v>
      </c>
      <c r="O4" s="137" t="s">
        <v>246</v>
      </c>
      <c r="P4" s="137" t="s">
        <v>247</v>
      </c>
    </row>
    <row r="5" spans="1:16" ht="30.75" customHeight="1" x14ac:dyDescent="0.2">
      <c r="C5" s="138" t="s">
        <v>1138</v>
      </c>
      <c r="N5" s="137" t="str">
        <f t="shared" si="0"/>
        <v>e - rozvoj športov, ktoré nie sú uznanými podľa zákona č. 440/2015 Z. z.</v>
      </c>
      <c r="O5" s="137" t="s">
        <v>248</v>
      </c>
      <c r="P5" s="137" t="s">
        <v>253</v>
      </c>
    </row>
    <row r="6" spans="1:16" ht="30" x14ac:dyDescent="0.2">
      <c r="C6" s="138" t="s">
        <v>1139</v>
      </c>
      <c r="E6" s="140" t="s">
        <v>1140</v>
      </c>
      <c r="F6" s="149"/>
      <c r="N6" s="137" t="str">
        <f t="shared" si="0"/>
        <v>f - organizovanie významných a tradičných športových podujatí na území SR v roku 2020</v>
      </c>
      <c r="O6" s="137" t="s">
        <v>250</v>
      </c>
      <c r="P6" s="137" t="s">
        <v>1141</v>
      </c>
    </row>
    <row r="7" spans="1:16" x14ac:dyDescent="0.2">
      <c r="C7" s="138" t="s">
        <v>1142</v>
      </c>
      <c r="E7" s="140" t="s">
        <v>1143</v>
      </c>
      <c r="F7" s="150"/>
      <c r="N7" s="137" t="str">
        <f t="shared" si="0"/>
        <v>g - projekty školského, univerzitného športu a športu pre všetkých</v>
      </c>
      <c r="O7" s="137" t="s">
        <v>252</v>
      </c>
      <c r="P7" s="137" t="s">
        <v>1144</v>
      </c>
    </row>
    <row r="8" spans="1:16" x14ac:dyDescent="0.2">
      <c r="C8" s="138" t="s">
        <v>1433</v>
      </c>
      <c r="E8" s="140" t="s">
        <v>1145</v>
      </c>
      <c r="F8" s="151"/>
      <c r="N8" s="137" t="str">
        <f t="shared" si="0"/>
        <v>h - podpora a rozvoj turistických a cykloturistických trás</v>
      </c>
      <c r="O8" s="137" t="s">
        <v>254</v>
      </c>
      <c r="P8" s="137" t="s">
        <v>255</v>
      </c>
    </row>
    <row r="9" spans="1:16" x14ac:dyDescent="0.2">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x14ac:dyDescent="0.2">
      <c r="N10" s="137" t="str">
        <f t="shared" si="0"/>
        <v>j - projekty pre popularizáciu pohybových aktivít detí, mládeže a seniorov</v>
      </c>
      <c r="O10" s="137" t="s">
        <v>257</v>
      </c>
      <c r="P10" s="137" t="s">
        <v>1148</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7" t="s">
        <v>1149</v>
      </c>
      <c r="B12" s="377"/>
      <c r="C12" s="377"/>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1150</v>
      </c>
    </row>
    <row r="14" spans="1:16" ht="45" customHeight="1" x14ac:dyDescent="0.2">
      <c r="A14" s="378"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8"/>
      <c r="C14" s="378"/>
      <c r="F14" s="141"/>
      <c r="N14" s="137" t="str">
        <f t="shared" si="0"/>
        <v>n - organizovanie významnej súťaže podľa § 55 ods. 1 písm. b)</v>
      </c>
      <c r="O14" s="137" t="s">
        <v>265</v>
      </c>
      <c r="P14" s="137" t="s">
        <v>1151</v>
      </c>
    </row>
    <row r="15" spans="1:16" ht="32.1" customHeight="1" thickBot="1" x14ac:dyDescent="0.25">
      <c r="A15" s="139" t="s">
        <v>1152</v>
      </c>
      <c r="B15" s="379" t="s">
        <v>1153</v>
      </c>
      <c r="C15" s="380"/>
      <c r="N15" s="137" t="str">
        <f t="shared" si="0"/>
        <v>o - účasť na významnej súťaži podľa § 3 písm. h) druhého až štvrtého bodu Zákona o športe vrátane prípravy na túto súťaž</v>
      </c>
      <c r="O15" s="137" t="s">
        <v>266</v>
      </c>
      <c r="P15" s="137" t="s">
        <v>1154</v>
      </c>
    </row>
    <row r="16" spans="1:16" x14ac:dyDescent="0.2">
      <c r="A16" s="139" t="s">
        <v>1155</v>
      </c>
      <c r="B16" s="142">
        <f>F8</f>
        <v>0</v>
      </c>
      <c r="E16" s="145" t="s">
        <v>1156</v>
      </c>
      <c r="F16" s="146"/>
      <c r="N16" s="137" t="str">
        <f t="shared" si="0"/>
        <v>p - účasť na významnej súťaži podľa § 3 písm. h) prvého bodu Zákona o športe</v>
      </c>
      <c r="O16" s="137" t="s">
        <v>267</v>
      </c>
      <c r="P16" s="137" t="s">
        <v>1157</v>
      </c>
    </row>
    <row r="17" spans="1:16" x14ac:dyDescent="0.2">
      <c r="A17" s="139" t="s">
        <v>1158</v>
      </c>
      <c r="B17" s="246" t="s">
        <v>1159</v>
      </c>
      <c r="C17" s="186"/>
      <c r="E17" s="147"/>
      <c r="F17" s="274"/>
      <c r="N17" s="137" t="str">
        <f t="shared" si="0"/>
        <v xml:space="preserve">q - </v>
      </c>
      <c r="O17" s="137" t="s">
        <v>268</v>
      </c>
    </row>
    <row r="18" spans="1:16" x14ac:dyDescent="0.2">
      <c r="B18" s="185" t="s">
        <v>1160</v>
      </c>
      <c r="C18" s="142" t="str">
        <f>Spolu!C4</f>
        <v>17316723</v>
      </c>
      <c r="E18" s="147" t="s">
        <v>1161</v>
      </c>
      <c r="F18" s="274">
        <v>421947749446</v>
      </c>
      <c r="N18" s="137" t="str">
        <f t="shared" si="0"/>
        <v xml:space="preserve">r - </v>
      </c>
      <c r="O18" s="137" t="s">
        <v>269</v>
      </c>
    </row>
    <row r="19" spans="1:16" x14ac:dyDescent="0.2">
      <c r="E19" s="147" t="s">
        <v>1162</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3" t="s">
        <v>1163</v>
      </c>
      <c r="C22" s="373"/>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1164</v>
      </c>
    </row>
    <row r="29" spans="1:16" x14ac:dyDescent="0.2">
      <c r="N29" s="137" t="s">
        <v>1165</v>
      </c>
    </row>
    <row r="30" spans="1:16" x14ac:dyDescent="0.2">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František Bunta</cp:lastModifiedBy>
  <cp:revision/>
  <cp:lastPrinted>2026-01-22T08:18:11Z</cp:lastPrinted>
  <dcterms:created xsi:type="dcterms:W3CDTF">2017-02-20T06:20:12Z</dcterms:created>
  <dcterms:modified xsi:type="dcterms:W3CDTF">2026-06-25T09:04:44Z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